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6675" windowHeight="6735"/>
  </bookViews>
  <sheets>
    <sheet name="Sheet 1" sheetId="1" r:id="rId1"/>
    <sheet name="Check" sheetId="3" r:id="rId2"/>
    <sheet name="cr_hrs_chk" sheetId="4" r:id="rId3"/>
  </sheets>
  <calcPr calcId="145621"/>
</workbook>
</file>

<file path=xl/calcChain.xml><?xml version="1.0" encoding="utf-8"?>
<calcChain xmlns="http://schemas.openxmlformats.org/spreadsheetml/2006/main">
  <c r="I10" i="1" l="1"/>
  <c r="I41" i="1"/>
  <c r="I13" i="1"/>
  <c r="C40" i="1"/>
  <c r="C38" i="1"/>
  <c r="B38" i="1"/>
  <c r="I40" i="1"/>
  <c r="I34" i="1"/>
  <c r="H40" i="1"/>
  <c r="H34" i="1"/>
  <c r="H10" i="1"/>
  <c r="I35" i="1"/>
  <c r="H41" i="1"/>
  <c r="H35" i="1"/>
  <c r="C13" i="1"/>
  <c r="C10" i="1"/>
  <c r="B10" i="1"/>
  <c r="C37" i="1"/>
  <c r="B37" i="1"/>
  <c r="C25" i="1"/>
  <c r="C3" i="3" l="1"/>
  <c r="D24" i="1" l="1"/>
  <c r="B25" i="1"/>
  <c r="B3" i="3" s="1"/>
  <c r="D26" i="1" l="1"/>
  <c r="B18" i="4" l="1"/>
  <c r="B4" i="4"/>
  <c r="C21" i="4"/>
  <c r="C20" i="4"/>
  <c r="C19" i="4"/>
  <c r="C18" i="4"/>
  <c r="C17" i="4"/>
  <c r="C16" i="4"/>
  <c r="C15" i="4"/>
  <c r="C14" i="4"/>
  <c r="C13" i="4"/>
  <c r="C12" i="4"/>
  <c r="C11" i="4"/>
  <c r="C10" i="4"/>
  <c r="C9" i="4"/>
  <c r="C8" i="4"/>
  <c r="C7" i="4"/>
  <c r="C6" i="4"/>
  <c r="C5" i="4"/>
  <c r="C4" i="4"/>
  <c r="C3" i="4"/>
  <c r="C2" i="4"/>
  <c r="D18" i="4" l="1"/>
  <c r="B22" i="4"/>
  <c r="D21" i="4"/>
  <c r="D20" i="4"/>
  <c r="D19" i="4"/>
  <c r="D17" i="4"/>
  <c r="D16" i="4"/>
  <c r="D15" i="4"/>
  <c r="D14" i="4"/>
  <c r="D13" i="4"/>
  <c r="D12" i="4"/>
  <c r="D11" i="4"/>
  <c r="D10" i="4"/>
  <c r="D9" i="4"/>
  <c r="D8" i="4"/>
  <c r="D7" i="4"/>
  <c r="D6" i="4"/>
  <c r="D5" i="4"/>
  <c r="D4" i="4"/>
  <c r="D3" i="4"/>
  <c r="D2" i="4"/>
  <c r="C22" i="4"/>
  <c r="D22" i="4" l="1"/>
  <c r="D35" i="1"/>
  <c r="E35" i="1" s="1"/>
  <c r="D34" i="1"/>
  <c r="E34" i="1" s="1"/>
  <c r="D33" i="1"/>
  <c r="E33" i="1" s="1"/>
  <c r="D32" i="1"/>
  <c r="E32" i="1" s="1"/>
  <c r="I25" i="1" l="1"/>
  <c r="I27" i="1" s="1"/>
  <c r="H25" i="1"/>
  <c r="H27" i="1" s="1"/>
  <c r="D25" i="1"/>
  <c r="C27" i="1" l="1"/>
  <c r="B27" i="1"/>
  <c r="D39" i="1"/>
  <c r="E8" i="3" l="1"/>
  <c r="E4" i="3"/>
  <c r="E3" i="3"/>
  <c r="B8" i="3"/>
  <c r="B4" i="3"/>
  <c r="C36" i="1"/>
  <c r="B36" i="1"/>
  <c r="E6" i="3" s="1"/>
  <c r="C8" i="3"/>
  <c r="F8" i="3"/>
  <c r="F4" i="3"/>
  <c r="F3" i="3"/>
  <c r="C4" i="3"/>
  <c r="F6" i="3" l="1"/>
  <c r="D36" i="1"/>
  <c r="D21" i="1"/>
  <c r="E21" i="1" s="1"/>
  <c r="J32" i="1" l="1"/>
  <c r="K32" i="1" s="1"/>
  <c r="J33" i="1"/>
  <c r="K33" i="1" s="1"/>
  <c r="J34" i="1"/>
  <c r="K34" i="1" s="1"/>
  <c r="J35" i="1"/>
  <c r="K35" i="1" s="1"/>
  <c r="J12" i="1" l="1"/>
  <c r="K12" i="1" s="1"/>
  <c r="K48" i="1"/>
  <c r="J47" i="1"/>
  <c r="J45" i="1"/>
  <c r="D40" i="1"/>
  <c r="E40" i="1" s="1"/>
  <c r="E39" i="1"/>
  <c r="D38" i="1"/>
  <c r="E38" i="1" s="1"/>
  <c r="J27" i="1"/>
  <c r="K27" i="1" s="1"/>
  <c r="J26" i="1"/>
  <c r="K26" i="1" s="1"/>
  <c r="E26" i="1"/>
  <c r="J18" i="1"/>
  <c r="K18" i="1" s="1"/>
  <c r="K44" i="1"/>
  <c r="K46"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44" i="1"/>
  <c r="J38" i="1"/>
  <c r="K38" i="1" s="1"/>
  <c r="J39" i="1"/>
  <c r="K39" i="1" s="1"/>
  <c r="J40" i="1"/>
  <c r="K40" i="1" s="1"/>
  <c r="J41" i="1"/>
  <c r="K41" i="1" s="1"/>
  <c r="J46" i="1"/>
  <c r="J25" i="1"/>
  <c r="K25" i="1" s="1"/>
  <c r="J48" i="1"/>
  <c r="E25" i="1"/>
  <c r="K47" i="1"/>
  <c r="K45" i="1"/>
  <c r="D27" i="1"/>
  <c r="E27" i="1" s="1"/>
  <c r="E36" i="1"/>
  <c r="D37" i="1" l="1"/>
  <c r="E37" i="1" s="1"/>
</calcChain>
</file>

<file path=xl/sharedStrings.xml><?xml version="1.0" encoding="utf-8"?>
<sst xmlns="http://schemas.openxmlformats.org/spreadsheetml/2006/main" count="155" uniqueCount="101">
  <si>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</si>
  <si>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</si>
  <si>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</si>
  <si>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</si>
  <si>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</si>
  <si>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</si>
  <si>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</si>
  <si>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</si>
  <si>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</si>
  <si>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</si>
  <si>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</si>
  <si>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</si>
  <si>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</si>
  <si>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</si>
  <si>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</si>
  <si>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</si>
  <si>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</si>
  <si>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</si>
  <si>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</si>
  <si>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</si>
  <si>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</si>
  <si>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</si>
  <si>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</si>
  <si>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</si>
  <si>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</si>
  <si>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</si>
  <si>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</si>
  <si>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</si>
  <si>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IUPUI Combined</t>
  </si>
  <si>
    <t>Health &amp; Rehab</t>
  </si>
  <si>
    <t>Engineering-Tech</t>
  </si>
  <si>
    <t>IN Total***</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</si>
  <si>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</si>
  <si>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</si>
  <si>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</si>
  <si>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</si>
  <si>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</si>
  <si>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</si>
  <si>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</si>
  <si>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</si>
  <si>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</si>
  <si>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</si>
  <si>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</si>
  <si>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</si>
  <si>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</si>
  <si>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 xml:space="preserve">***Total also adjusted for students enrolled in degrees offered through the Graduate School but who also have been distributed to schools housing their programs. Heads are counted only once in IN Total.  Credits are not affected.  </t>
  </si>
  <si>
    <t>Fairbanks Public Health</t>
  </si>
  <si>
    <t>Medicine</t>
  </si>
  <si>
    <t>Tables with student level and enrollment by residency status are Indianapolis only</t>
  </si>
  <si>
    <t>Lilly Family Philanthropy</t>
  </si>
  <si>
    <t>Social Work</t>
  </si>
  <si>
    <t>Kelley Business</t>
  </si>
  <si>
    <r>
      <t>Undistributed Grad</t>
    </r>
    <r>
      <rPr>
        <vertAlign val="superscript"/>
        <sz val="11"/>
        <rFont val="Calibri"/>
        <family val="2"/>
      </rPr>
      <t>^^</t>
    </r>
  </si>
  <si>
    <t>Student Level</t>
  </si>
  <si>
    <t>Source:  IRDS Point-in-Cycle, Registrar, and UIRR Reports</t>
  </si>
  <si>
    <t>IUPUI Honors College</t>
  </si>
  <si>
    <t>IUPUI Combined#</t>
  </si>
  <si>
    <t>Informatics &amp; Computing</t>
  </si>
  <si>
    <t>2015 Indy credits</t>
  </si>
  <si>
    <t>totals in columns</t>
  </si>
  <si>
    <t>Indy+Colc</t>
  </si>
  <si>
    <t>2016 Indy credits</t>
  </si>
  <si>
    <t>2015 Indy Heads</t>
  </si>
  <si>
    <t>2016 Indy Heads</t>
  </si>
  <si>
    <t>Students Level</t>
  </si>
  <si>
    <t>Residency</t>
  </si>
  <si>
    <t>#Students enrolled at both IN and CO are counted twice at this time. Totals will be adjusted at census. Credits are not affected.</t>
  </si>
  <si>
    <t>Liberal Arts</t>
  </si>
  <si>
    <t>LH</t>
  </si>
  <si>
    <t>PiC</t>
  </si>
  <si>
    <t>Diff</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</si>
  <si>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less than 100 are still attributed to the Graduate School.</t>
    </r>
  </si>
  <si>
    <t>Spring 2018</t>
  </si>
  <si>
    <t>Kelley Business*</t>
  </si>
  <si>
    <t>N/A</t>
  </si>
  <si>
    <t>IU Online**</t>
  </si>
  <si>
    <t>12/12/2016</t>
  </si>
  <si>
    <t>12/11/2017</t>
  </si>
  <si>
    <t>+2 ug; -19 grad/prof; +1 non-degree</t>
  </si>
  <si>
    <t>-24 ug; -2 grad; +8 non-degree</t>
  </si>
  <si>
    <t>-66 ug; +54 grad;-1 non-degree</t>
  </si>
  <si>
    <t>+52 ug; +8 grad/prof</t>
  </si>
  <si>
    <t>-3 ug; -4 grad; -1 non-degree</t>
  </si>
  <si>
    <t>+43 ug; +8 grad; +1 non-degree</t>
  </si>
  <si>
    <t>-77 grad/prof</t>
  </si>
  <si>
    <t>-164 ug; +0 grad; +0 non-degree</t>
  </si>
  <si>
    <t>-21 ug; +68 grad/prof; +5 non-degree</t>
  </si>
  <si>
    <t>+1 ug; +24 grad</t>
  </si>
  <si>
    <t>-55 ug; +3 grad</t>
  </si>
  <si>
    <t>-33 ug; -10 grad</t>
  </si>
  <si>
    <t>-22 ug; +4 grad/prof</t>
  </si>
  <si>
    <t>-23 ug; +41 grad; +34 non-degree</t>
  </si>
  <si>
    <t>+22 ug; +21 grad; +0 non-degree</t>
  </si>
  <si>
    <t>+3 grad; -6 non-degree</t>
  </si>
  <si>
    <t>-121 ug; -18 high school; -40 non-degree</t>
  </si>
  <si>
    <t>Medicine*</t>
  </si>
  <si>
    <t>+17 ug; +20 grad; +4 non-degree</t>
  </si>
  <si>
    <t>+7 ug; +54 grad/prof</t>
  </si>
  <si>
    <t>** IU Online hours include 9 from IU East, 9 from IU Kokomo, 18 from IU Northwest, and 3 from IU Southeast.  All are associated with Informatics courses. Heads are not affected.</t>
  </si>
  <si>
    <t>Office of Institutional Research and Decision Support 12/11/2017</t>
  </si>
  <si>
    <t>* Includes heads and credits from current enrollment for Winter term.  In 2016, there were 81 heads (all Masters' students) and 543 credits.  In 2017, there are currently 95 heads (84 Masters' students and 10 non-degree in Kelley, 1 Masters in Medicine) and 639.5 credits (635 for Kelley, 4.5 for Medicine).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</si>
</sst>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8"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009900"/>
      <name val="Calibri"/>
      <family val="2"/>
      <scheme val="minor"/>
    </font>
    <font>
      <b/>
      <sz val="11"/>
      <color rgb="FF0099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8">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rgb="FF000000"/>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5">
    <xf numFmtId="0" fontId="0" fillId="0" borderId="0"/>
    <xf numFmtId="0" fontId="13" fillId="0" borderId="0"/>
    <xf numFmtId="0" fontId="14" fillId="0" borderId="0"/>
    <xf numFmtId="0" fontId="4" fillId="0" borderId="0"/>
    <xf numFmtId="0" fontId="2" fillId="0" borderId="0"/>
  </cellStyleXfs>
  <cellXfs count="215">
    <xf numFmtId="0" fontId="0" fillId="0" borderId="0" xfId="0"/>
    <xf numFmtId="0" fontId="3" fillId="0" borderId="0" xfId="0" applyFont="1"/>
    <xf numFmtId="0" fontId="5" fillId="0" borderId="0" xfId="0" applyFont="1" applyAlignment="1">
      <alignment horizontal="left"/>
    </xf>
    <xf numFmtId="0" fontId="7" fillId="0" borderId="0" xfId="0" applyFont="1" applyAlignment="1">
      <alignment horizontal="left"/>
    </xf>
    <xf numFmtId="49" fontId="0" fillId="0" borderId="0" xfId="0" applyNumberFormat="1"/>
    <xf numFmtId="0" fontId="15" fillId="0" borderId="0" xfId="0" applyFont="1" applyBorder="1"/>
    <xf numFmtId="0" fontId="5"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6" fillId="0" borderId="0" xfId="0" applyNumberFormat="1" applyFont="1" applyFill="1" applyBorder="1" applyAlignment="1">
      <alignment horizontal="center" wrapText="1"/>
    </xf>
    <xf numFmtId="3" fontId="0" fillId="0" borderId="0" xfId="0" applyNumberFormat="1" applyAlignment="1">
      <alignment horizontal="center"/>
    </xf>
    <xf numFmtId="164" fontId="17" fillId="0" borderId="1" xfId="0" applyNumberFormat="1" applyFont="1" applyBorder="1" applyAlignment="1">
      <alignment horizontal="center"/>
    </xf>
    <xf numFmtId="164" fontId="17" fillId="0" borderId="2" xfId="0" applyNumberFormat="1" applyFont="1" applyBorder="1" applyAlignment="1">
      <alignment horizontal="center"/>
    </xf>
    <xf numFmtId="0" fontId="0" fillId="0" borderId="0" xfId="0" applyAlignment="1">
      <alignment vertical="center"/>
    </xf>
    <xf numFmtId="0" fontId="5" fillId="2" borderId="0" xfId="0" applyFont="1" applyFill="1" applyAlignment="1">
      <alignment horizontal="left"/>
    </xf>
    <xf numFmtId="0" fontId="3" fillId="2" borderId="0" xfId="0" applyFont="1" applyFill="1"/>
    <xf numFmtId="0" fontId="0" fillId="2" borderId="0" xfId="0" applyFill="1"/>
    <xf numFmtId="0" fontId="0" fillId="2" borderId="0" xfId="0" applyFill="1" applyBorder="1"/>
    <xf numFmtId="0" fontId="17" fillId="0" borderId="4" xfId="0" applyFont="1" applyFill="1" applyBorder="1"/>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49" fontId="19" fillId="2" borderId="7" xfId="0" applyNumberFormat="1" applyFont="1" applyFill="1" applyBorder="1" applyAlignment="1">
      <alignment vertical="top" wrapText="1"/>
    </xf>
    <xf numFmtId="49" fontId="20" fillId="3" borderId="8" xfId="0" applyNumberFormat="1" applyFont="1" applyFill="1" applyBorder="1" applyAlignment="1">
      <alignment horizontal="center"/>
    </xf>
    <xf numFmtId="164" fontId="17" fillId="0" borderId="9" xfId="0" applyNumberFormat="1" applyFont="1" applyBorder="1" applyAlignment="1">
      <alignment horizontal="center"/>
    </xf>
    <xf numFmtId="164" fontId="17" fillId="0" borderId="10" xfId="0" applyNumberFormat="1" applyFont="1" applyBorder="1" applyAlignment="1">
      <alignment horizontal="center"/>
    </xf>
    <xf numFmtId="164" fontId="14" fillId="2" borderId="0" xfId="0" applyNumberFormat="1" applyFont="1" applyFill="1" applyBorder="1" applyAlignment="1">
      <alignment horizontal="right" vertical="center" wrapText="1"/>
    </xf>
    <xf numFmtId="0" fontId="17" fillId="0" borderId="4" xfId="0" applyFont="1" applyFill="1" applyBorder="1" applyAlignment="1">
      <alignment vertical="center"/>
    </xf>
    <xf numFmtId="0" fontId="17" fillId="2" borderId="4" xfId="0" applyFont="1" applyFill="1" applyBorder="1" applyAlignment="1">
      <alignment vertical="center"/>
    </xf>
    <xf numFmtId="0" fontId="17" fillId="2" borderId="0" xfId="0" applyFont="1" applyFill="1" applyBorder="1"/>
    <xf numFmtId="164" fontId="14" fillId="2" borderId="0" xfId="0" applyNumberFormat="1" applyFont="1" applyFill="1" applyBorder="1" applyAlignment="1">
      <alignment horizontal="center" vertical="center" wrapText="1"/>
    </xf>
    <xf numFmtId="0" fontId="17" fillId="2" borderId="0" xfId="0" applyFont="1" applyFill="1" applyBorder="1" applyAlignment="1">
      <alignment vertical="center"/>
    </xf>
    <xf numFmtId="0" fontId="0" fillId="2" borderId="0" xfId="0" applyFill="1" applyBorder="1" applyAlignment="1">
      <alignment vertical="center"/>
    </xf>
    <xf numFmtId="164" fontId="21" fillId="4" borderId="0" xfId="0" applyNumberFormat="1" applyFont="1" applyFill="1" applyBorder="1" applyAlignment="1">
      <alignment horizontal="center" wrapText="1"/>
    </xf>
    <xf numFmtId="0" fontId="6" fillId="2" borderId="0" xfId="0" applyFont="1" applyFill="1" applyBorder="1" applyAlignment="1">
      <alignment horizontal="left" wrapText="1"/>
    </xf>
    <xf numFmtId="0" fontId="6" fillId="2" borderId="0" xfId="0" applyFont="1" applyFill="1" applyBorder="1" applyAlignment="1">
      <alignment wrapText="1"/>
    </xf>
    <xf numFmtId="164" fontId="17" fillId="0" borderId="11" xfId="0" applyNumberFormat="1" applyFont="1" applyBorder="1" applyAlignment="1">
      <alignment horizontal="center"/>
    </xf>
    <xf numFmtId="164" fontId="17" fillId="0" borderId="12" xfId="0" applyNumberFormat="1" applyFont="1" applyBorder="1" applyAlignment="1">
      <alignment horizontal="center"/>
    </xf>
    <xf numFmtId="3" fontId="24" fillId="2" borderId="9" xfId="0" applyNumberFormat="1" applyFont="1" applyFill="1" applyBorder="1" applyAlignment="1">
      <alignment horizontal="center" wrapText="1"/>
    </xf>
    <xf numFmtId="49" fontId="25" fillId="2" borderId="7" xfId="0" applyNumberFormat="1" applyFont="1" applyFill="1" applyBorder="1" applyAlignment="1">
      <alignment vertical="top" wrapText="1"/>
    </xf>
    <xf numFmtId="166" fontId="14" fillId="0" borderId="9" xfId="0" applyNumberFormat="1" applyFont="1" applyFill="1" applyBorder="1" applyAlignment="1">
      <alignment horizontal="center" vertical="center" wrapText="1" readingOrder="1"/>
    </xf>
    <xf numFmtId="164" fontId="24" fillId="2" borderId="1" xfId="0" applyNumberFormat="1" applyFont="1" applyFill="1" applyBorder="1" applyAlignment="1">
      <alignment horizontal="center" wrapText="1"/>
    </xf>
    <xf numFmtId="0" fontId="20" fillId="3" borderId="4" xfId="0" applyFont="1" applyFill="1" applyBorder="1"/>
    <xf numFmtId="0" fontId="20" fillId="2" borderId="4" xfId="0" applyFont="1" applyFill="1" applyBorder="1"/>
    <xf numFmtId="0" fontId="20" fillId="5" borderId="13" xfId="0" applyFont="1" applyFill="1" applyBorder="1"/>
    <xf numFmtId="0" fontId="20" fillId="5" borderId="14" xfId="0" applyFont="1" applyFill="1" applyBorder="1" applyAlignment="1">
      <alignment vertical="center"/>
    </xf>
    <xf numFmtId="3" fontId="20" fillId="5" borderId="23" xfId="0" applyNumberFormat="1" applyFont="1" applyFill="1" applyBorder="1" applyAlignment="1">
      <alignment horizontal="center" vertical="center" wrapText="1" readingOrder="1"/>
    </xf>
    <xf numFmtId="0" fontId="17" fillId="0" borderId="4" xfId="0" applyFont="1" applyBorder="1" applyAlignment="1">
      <alignment vertical="center"/>
    </xf>
    <xf numFmtId="0" fontId="20" fillId="3" borderId="4" xfId="0" applyFont="1" applyFill="1" applyBorder="1" applyAlignment="1">
      <alignment vertical="center"/>
    </xf>
    <xf numFmtId="0" fontId="20" fillId="2" borderId="4" xfId="0" applyFont="1" applyFill="1" applyBorder="1" applyAlignment="1">
      <alignment vertical="center"/>
    </xf>
    <xf numFmtId="0" fontId="26" fillId="0" borderId="0" xfId="0" applyFont="1" applyAlignment="1">
      <alignment horizontal="center"/>
    </xf>
    <xf numFmtId="0" fontId="17" fillId="0" borderId="16" xfId="0" applyFont="1" applyBorder="1"/>
    <xf numFmtId="0" fontId="20" fillId="0" borderId="4" xfId="0" applyFont="1" applyBorder="1"/>
    <xf numFmtId="0" fontId="20" fillId="0" borderId="13" xfId="0" applyFont="1" applyBorder="1"/>
    <xf numFmtId="0" fontId="4" fillId="0" borderId="0" xfId="0" applyFont="1"/>
    <xf numFmtId="49" fontId="23" fillId="0" borderId="0" xfId="0" applyNumberFormat="1" applyFont="1" applyAlignment="1">
      <alignment horizontal="right"/>
    </xf>
    <xf numFmtId="0" fontId="17" fillId="0" borderId="4" xfId="0" applyFont="1" applyBorder="1" applyAlignment="1">
      <alignment horizontal="left" vertical="center" wrapText="1"/>
    </xf>
    <xf numFmtId="0" fontId="27" fillId="3" borderId="4" xfId="0" applyFont="1" applyFill="1" applyBorder="1" applyAlignment="1">
      <alignment horizontal="left" vertical="center" wrapText="1"/>
    </xf>
    <xf numFmtId="0" fontId="17" fillId="0" borderId="13" xfId="0" applyFont="1" applyBorder="1" applyAlignment="1">
      <alignment horizontal="left" vertical="center" wrapText="1"/>
    </xf>
    <xf numFmtId="3" fontId="14" fillId="4" borderId="9" xfId="0" applyNumberFormat="1" applyFont="1" applyFill="1" applyBorder="1" applyAlignment="1">
      <alignment horizontal="center" vertical="center" wrapText="1" readingOrder="1"/>
    </xf>
    <xf numFmtId="0" fontId="17" fillId="2" borderId="0" xfId="0" applyFont="1" applyFill="1"/>
    <xf numFmtId="0" fontId="17" fillId="0" borderId="16" xfId="0" applyFont="1" applyBorder="1" applyAlignment="1">
      <alignment vertical="center"/>
    </xf>
    <xf numFmtId="0" fontId="20" fillId="0" borderId="4" xfId="0" applyFont="1" applyBorder="1" applyAlignment="1">
      <alignment vertical="center"/>
    </xf>
    <xf numFmtId="0" fontId="20" fillId="0" borderId="13" xfId="0" applyFont="1" applyBorder="1" applyAlignment="1">
      <alignment vertical="center"/>
    </xf>
    <xf numFmtId="166" fontId="28" fillId="3" borderId="25" xfId="0" applyNumberFormat="1" applyFont="1" applyFill="1" applyBorder="1" applyAlignment="1">
      <alignment horizontal="center" vertical="center" wrapText="1" readingOrder="1"/>
    </xf>
    <xf numFmtId="166" fontId="14" fillId="0" borderId="25" xfId="0" applyNumberFormat="1" applyFont="1" applyFill="1" applyBorder="1" applyAlignment="1">
      <alignment horizontal="center" vertical="center" wrapText="1" readingOrder="1"/>
    </xf>
    <xf numFmtId="166" fontId="14" fillId="0" borderId="26" xfId="0" applyNumberFormat="1" applyFont="1" applyFill="1" applyBorder="1" applyAlignment="1">
      <alignment horizontal="center" vertical="center" wrapText="1" readingOrder="1"/>
    </xf>
    <xf numFmtId="0" fontId="17" fillId="0" borderId="16" xfId="0" applyFont="1" applyFill="1" applyBorder="1"/>
    <xf numFmtId="0" fontId="20" fillId="3" borderId="17" xfId="0" applyFont="1" applyFill="1" applyBorder="1"/>
    <xf numFmtId="16" fontId="20" fillId="3" borderId="5" xfId="0" applyNumberFormat="1" applyFont="1" applyFill="1" applyBorder="1" applyAlignment="1">
      <alignment horizontal="center"/>
    </xf>
    <xf numFmtId="16" fontId="20" fillId="3" borderId="6" xfId="0" applyNumberFormat="1" applyFont="1" applyFill="1" applyBorder="1" applyAlignment="1">
      <alignment horizontal="center"/>
    </xf>
    <xf numFmtId="0" fontId="17" fillId="0" borderId="16" xfId="0" applyFont="1" applyFill="1" applyBorder="1" applyAlignment="1">
      <alignment vertical="center"/>
    </xf>
    <xf numFmtId="16" fontId="20" fillId="3" borderId="18" xfId="0" applyNumberFormat="1" applyFont="1" applyFill="1" applyBorder="1" applyAlignment="1">
      <alignment horizontal="center"/>
    </xf>
    <xf numFmtId="0" fontId="3" fillId="2" borderId="0" xfId="0" applyFont="1" applyFill="1" applyAlignment="1">
      <alignment horizontal="center"/>
    </xf>
    <xf numFmtId="3" fontId="14" fillId="0" borderId="25" xfId="0" applyNumberFormat="1" applyFont="1" applyFill="1" applyBorder="1" applyAlignment="1">
      <alignment horizontal="center" vertical="center" wrapText="1" readingOrder="1"/>
    </xf>
    <xf numFmtId="3" fontId="28" fillId="3" borderId="9" xfId="0" applyNumberFormat="1" applyFont="1" applyFill="1" applyBorder="1" applyAlignment="1">
      <alignment horizontal="center" vertical="center" wrapText="1" readingOrder="1"/>
    </xf>
    <xf numFmtId="166" fontId="28" fillId="5" borderId="26" xfId="0" applyNumberFormat="1" applyFont="1" applyFill="1" applyBorder="1" applyAlignment="1">
      <alignment horizontal="center" vertical="center" wrapText="1" readingOrder="1"/>
    </xf>
    <xf numFmtId="166" fontId="14" fillId="2" borderId="25" xfId="0" applyNumberFormat="1" applyFont="1" applyFill="1" applyBorder="1" applyAlignment="1">
      <alignment horizontal="center" vertical="center" wrapText="1" readingOrder="1"/>
    </xf>
    <xf numFmtId="166" fontId="14" fillId="0" borderId="9" xfId="1" applyNumberFormat="1" applyFont="1" applyFill="1" applyBorder="1" applyAlignment="1">
      <alignment horizontal="center" vertical="center" wrapText="1"/>
    </xf>
    <xf numFmtId="0" fontId="18" fillId="3" borderId="19" xfId="0" applyFont="1" applyFill="1" applyBorder="1" applyAlignment="1">
      <alignment vertical="center"/>
    </xf>
    <xf numFmtId="0" fontId="18" fillId="3" borderId="19" xfId="0" applyFont="1" applyFill="1" applyBorder="1"/>
    <xf numFmtId="0" fontId="18" fillId="3" borderId="5" xfId="0" applyFont="1" applyFill="1" applyBorder="1" applyAlignment="1">
      <alignment horizontal="center"/>
    </xf>
    <xf numFmtId="166" fontId="14" fillId="2" borderId="9" xfId="0" applyNumberFormat="1" applyFont="1" applyFill="1" applyBorder="1" applyAlignment="1">
      <alignment horizontal="center" vertical="center" wrapText="1" readingOrder="1"/>
    </xf>
    <xf numFmtId="1" fontId="19" fillId="2" borderId="7" xfId="0" applyNumberFormat="1" applyFont="1" applyFill="1" applyBorder="1" applyAlignment="1">
      <alignment horizontal="left" vertical="center" wrapText="1"/>
    </xf>
    <xf numFmtId="0" fontId="3" fillId="2" borderId="0" xfId="0" applyFont="1" applyFill="1" applyAlignment="1">
      <alignment horizontal="left"/>
    </xf>
    <xf numFmtId="49" fontId="3" fillId="2" borderId="0" xfId="0" applyNumberFormat="1" applyFont="1" applyFill="1" applyAlignment="1">
      <alignment horizontal="left"/>
    </xf>
    <xf numFmtId="3" fontId="33" fillId="2" borderId="9" xfId="0" applyNumberFormat="1" applyFont="1" applyFill="1" applyBorder="1" applyAlignment="1">
      <alignment horizontal="center" wrapText="1"/>
    </xf>
    <xf numFmtId="3" fontId="34" fillId="2" borderId="9" xfId="0" applyNumberFormat="1" applyFont="1" applyFill="1" applyBorder="1" applyAlignment="1">
      <alignment horizontal="center" wrapText="1"/>
    </xf>
    <xf numFmtId="3" fontId="34" fillId="2" borderId="9" xfId="0" applyNumberFormat="1" applyFont="1" applyFill="1" applyBorder="1" applyAlignment="1">
      <alignment horizontal="center" vertical="center" wrapText="1"/>
    </xf>
    <xf numFmtId="164" fontId="33" fillId="2" borderId="1" xfId="0" applyNumberFormat="1" applyFont="1" applyFill="1" applyBorder="1" applyAlignment="1">
      <alignment horizontal="center" wrapText="1"/>
    </xf>
    <xf numFmtId="164" fontId="34" fillId="2" borderId="1" xfId="0" applyNumberFormat="1" applyFont="1" applyFill="1" applyBorder="1" applyAlignment="1">
      <alignment horizontal="center" wrapText="1"/>
    </xf>
    <xf numFmtId="164" fontId="34" fillId="2" borderId="1" xfId="0" applyNumberFormat="1" applyFont="1" applyFill="1" applyBorder="1" applyAlignment="1">
      <alignment horizontal="center" vertical="center" wrapText="1"/>
    </xf>
    <xf numFmtId="3" fontId="33" fillId="2" borderId="9"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164" fontId="33" fillId="2" borderId="1" xfId="0" applyNumberFormat="1" applyFont="1" applyFill="1" applyBorder="1" applyAlignment="1">
      <alignment horizontal="center" vertical="center" wrapText="1"/>
    </xf>
    <xf numFmtId="164" fontId="29" fillId="3" borderId="1" xfId="0" applyNumberFormat="1" applyFont="1" applyFill="1" applyBorder="1" applyAlignment="1">
      <alignment horizontal="center" vertical="center" wrapText="1"/>
    </xf>
    <xf numFmtId="164" fontId="35" fillId="3" borderId="1" xfId="0" applyNumberFormat="1" applyFont="1" applyFill="1" applyBorder="1" applyAlignment="1">
      <alignment horizontal="center" vertical="center" wrapText="1"/>
    </xf>
    <xf numFmtId="166" fontId="29" fillId="3" borderId="9" xfId="0" applyNumberFormat="1" applyFont="1" applyFill="1" applyBorder="1" applyAlignment="1">
      <alignment horizontal="center" vertical="center" wrapText="1" readingOrder="1"/>
    </xf>
    <xf numFmtId="0" fontId="18" fillId="3" borderId="19" xfId="0" applyFont="1" applyFill="1" applyBorder="1" applyAlignment="1">
      <alignment horizontal="left" vertical="center"/>
    </xf>
    <xf numFmtId="49" fontId="17" fillId="0" borderId="7" xfId="0" applyNumberFormat="1" applyFont="1" applyFill="1" applyBorder="1" applyAlignment="1">
      <alignment horizontal="left" vertical="center"/>
    </xf>
    <xf numFmtId="49" fontId="17" fillId="0" borderId="7" xfId="0" applyNumberFormat="1" applyFont="1" applyFill="1" applyBorder="1" applyAlignment="1">
      <alignment horizontal="left" vertical="center" wrapText="1"/>
    </xf>
    <xf numFmtId="49" fontId="22" fillId="0" borderId="7" xfId="0" applyNumberFormat="1" applyFont="1" applyFill="1" applyBorder="1" applyAlignment="1">
      <alignment horizontal="left" vertical="center" wrapText="1"/>
    </xf>
    <xf numFmtId="49" fontId="17" fillId="0" borderId="20" xfId="0" applyNumberFormat="1" applyFont="1" applyFill="1" applyBorder="1" applyAlignment="1">
      <alignment horizontal="left" vertical="center" wrapText="1"/>
    </xf>
    <xf numFmtId="49" fontId="22" fillId="0" borderId="20" xfId="0" applyNumberFormat="1" applyFont="1" applyFill="1" applyBorder="1" applyAlignment="1">
      <alignment horizontal="left" vertical="center" wrapText="1"/>
    </xf>
    <xf numFmtId="3" fontId="34" fillId="2" borderId="3" xfId="0" applyNumberFormat="1" applyFont="1" applyFill="1" applyBorder="1" applyAlignment="1">
      <alignment horizontal="center" wrapText="1"/>
    </xf>
    <xf numFmtId="0" fontId="17" fillId="0" borderId="16" xfId="0" applyFont="1" applyFill="1" applyBorder="1" applyAlignment="1">
      <alignment horizontal="left" vertical="center" wrapText="1"/>
    </xf>
    <xf numFmtId="0" fontId="17" fillId="0" borderId="4" xfId="0" applyFont="1" applyFill="1" applyBorder="1" applyAlignment="1">
      <alignment horizontal="left" vertical="center" wrapText="1"/>
    </xf>
    <xf numFmtId="3" fontId="17" fillId="0" borderId="11" xfId="0" applyNumberFormat="1" applyFont="1" applyFill="1" applyBorder="1" applyAlignment="1">
      <alignment horizontal="center" vertical="center"/>
    </xf>
    <xf numFmtId="3" fontId="17" fillId="0" borderId="9" xfId="0" applyNumberFormat="1" applyFont="1" applyFill="1" applyBorder="1" applyAlignment="1">
      <alignment horizontal="center" vertical="center" wrapText="1"/>
    </xf>
    <xf numFmtId="3" fontId="20" fillId="0" borderId="9" xfId="0" applyNumberFormat="1" applyFont="1" applyFill="1" applyBorder="1" applyAlignment="1">
      <alignment horizontal="center" vertical="center"/>
    </xf>
    <xf numFmtId="3" fontId="20" fillId="0" borderId="10" xfId="0" applyNumberFormat="1" applyFont="1" applyFill="1" applyBorder="1" applyAlignment="1">
      <alignment horizontal="center" vertical="center"/>
    </xf>
    <xf numFmtId="3" fontId="26" fillId="0" borderId="0" xfId="0" applyNumberFormat="1" applyFont="1" applyFill="1" applyAlignment="1">
      <alignment horizontal="center"/>
    </xf>
    <xf numFmtId="3" fontId="17" fillId="0" borderId="11" xfId="0" applyNumberFormat="1" applyFont="1" applyFill="1" applyBorder="1" applyAlignment="1">
      <alignment horizontal="center"/>
    </xf>
    <xf numFmtId="3" fontId="17" fillId="0" borderId="9" xfId="0" applyNumberFormat="1" applyFont="1" applyFill="1" applyBorder="1" applyAlignment="1">
      <alignment horizontal="center"/>
    </xf>
    <xf numFmtId="3" fontId="20" fillId="0" borderId="9" xfId="0" applyNumberFormat="1" applyFont="1" applyFill="1" applyBorder="1" applyAlignment="1">
      <alignment horizontal="center"/>
    </xf>
    <xf numFmtId="3" fontId="20" fillId="0" borderId="10" xfId="0" applyNumberFormat="1" applyFont="1" applyFill="1" applyBorder="1" applyAlignment="1">
      <alignment horizontal="center"/>
    </xf>
    <xf numFmtId="3" fontId="4" fillId="0" borderId="0" xfId="0" applyNumberFormat="1" applyFont="1" applyFill="1" applyAlignment="1">
      <alignment horizontal="center"/>
    </xf>
    <xf numFmtId="49" fontId="20" fillId="3" borderId="18" xfId="3" applyNumberFormat="1" applyFont="1" applyFill="1" applyBorder="1" applyAlignment="1">
      <alignment horizontal="center"/>
    </xf>
    <xf numFmtId="3" fontId="29" fillId="5" borderId="10" xfId="0" applyNumberFormat="1" applyFont="1" applyFill="1" applyBorder="1" applyAlignment="1">
      <alignment horizontal="center" wrapText="1"/>
    </xf>
    <xf numFmtId="164" fontId="29" fillId="5" borderId="2" xfId="0" applyNumberFormat="1" applyFont="1" applyFill="1" applyBorder="1" applyAlignment="1">
      <alignment horizontal="center" wrapText="1"/>
    </xf>
    <xf numFmtId="3" fontId="29" fillId="2" borderId="3" xfId="0" applyNumberFormat="1" applyFont="1" applyFill="1" applyBorder="1" applyAlignment="1">
      <alignment horizontal="center" vertical="center" wrapText="1"/>
    </xf>
    <xf numFmtId="164" fontId="29" fillId="2" borderId="12" xfId="0" applyNumberFormat="1" applyFont="1" applyFill="1" applyBorder="1" applyAlignment="1">
      <alignment horizontal="center" vertical="center" wrapText="1"/>
    </xf>
    <xf numFmtId="3" fontId="29" fillId="2" borderId="9" xfId="0" applyNumberFormat="1" applyFont="1" applyFill="1" applyBorder="1" applyAlignment="1">
      <alignment horizontal="center" wrapText="1"/>
    </xf>
    <xf numFmtId="164" fontId="29" fillId="2" borderId="1" xfId="0" applyNumberFormat="1" applyFont="1" applyFill="1" applyBorder="1" applyAlignment="1">
      <alignment horizontal="center" wrapText="1"/>
    </xf>
    <xf numFmtId="3" fontId="0" fillId="0" borderId="0" xfId="0" applyNumberFormat="1"/>
    <xf numFmtId="3" fontId="17" fillId="0" borderId="11" xfId="0" applyNumberFormat="1" applyFont="1" applyFill="1" applyBorder="1" applyAlignment="1">
      <alignment horizontal="center" vertical="center"/>
    </xf>
    <xf numFmtId="3" fontId="17" fillId="0" borderId="9" xfId="0" applyNumberFormat="1" applyFont="1" applyFill="1" applyBorder="1" applyAlignment="1">
      <alignment horizontal="center" vertical="center" wrapText="1"/>
    </xf>
    <xf numFmtId="3" fontId="20" fillId="0" borderId="9" xfId="0" applyNumberFormat="1" applyFont="1" applyFill="1" applyBorder="1" applyAlignment="1">
      <alignment horizontal="center" vertical="center"/>
    </xf>
    <xf numFmtId="3" fontId="20" fillId="0" borderId="10" xfId="0" applyNumberFormat="1" applyFont="1" applyFill="1" applyBorder="1" applyAlignment="1">
      <alignment horizontal="center" vertical="center"/>
    </xf>
    <xf numFmtId="3" fontId="17" fillId="0" borderId="11" xfId="0" applyNumberFormat="1" applyFont="1" applyFill="1" applyBorder="1" applyAlignment="1">
      <alignment horizontal="center"/>
    </xf>
    <xf numFmtId="3" fontId="17" fillId="0" borderId="9" xfId="0" applyNumberFormat="1" applyFont="1" applyFill="1" applyBorder="1" applyAlignment="1">
      <alignment horizontal="center"/>
    </xf>
    <xf numFmtId="3" fontId="20" fillId="0" borderId="9" xfId="0" applyNumberFormat="1" applyFont="1" applyFill="1" applyBorder="1" applyAlignment="1">
      <alignment horizontal="center"/>
    </xf>
    <xf numFmtId="3" fontId="20" fillId="0" borderId="10" xfId="0" applyNumberFormat="1" applyFont="1" applyFill="1" applyBorder="1" applyAlignment="1">
      <alignment horizontal="center"/>
    </xf>
    <xf numFmtId="166" fontId="33" fillId="0" borderId="9" xfId="0" applyNumberFormat="1" applyFont="1" applyFill="1" applyBorder="1" applyAlignment="1">
      <alignment horizontal="center" vertical="center" wrapText="1" readingOrder="1"/>
    </xf>
    <xf numFmtId="166" fontId="35" fillId="3" borderId="9" xfId="0" applyNumberFormat="1" applyFont="1" applyFill="1" applyBorder="1" applyAlignment="1">
      <alignment horizontal="center" vertical="center" wrapText="1" readingOrder="1"/>
    </xf>
    <xf numFmtId="3" fontId="29" fillId="2" borderId="15" xfId="0" applyNumberFormat="1" applyFont="1" applyFill="1" applyBorder="1" applyAlignment="1">
      <alignment horizontal="center" vertical="center" wrapText="1"/>
    </xf>
    <xf numFmtId="166" fontId="14" fillId="0" borderId="11" xfId="1" applyNumberFormat="1" applyFont="1" applyFill="1" applyBorder="1" applyAlignment="1">
      <alignment horizontal="center" vertical="center" wrapText="1"/>
    </xf>
    <xf numFmtId="166" fontId="33" fillId="0" borderId="11" xfId="0" applyNumberFormat="1" applyFont="1" applyFill="1" applyBorder="1" applyAlignment="1">
      <alignment horizontal="center" vertical="center" wrapText="1" readingOrder="1"/>
    </xf>
    <xf numFmtId="164" fontId="33" fillId="0" borderId="12" xfId="0" applyNumberFormat="1" applyFont="1" applyFill="1" applyBorder="1" applyAlignment="1">
      <alignment horizontal="center" vertical="center" wrapText="1"/>
    </xf>
    <xf numFmtId="164" fontId="33" fillId="0" borderId="1" xfId="0" applyNumberFormat="1" applyFont="1" applyFill="1" applyBorder="1" applyAlignment="1">
      <alignment horizontal="center" vertical="center" wrapText="1"/>
    </xf>
    <xf numFmtId="3" fontId="36" fillId="0" borderId="9" xfId="0" applyNumberFormat="1" applyFont="1" applyFill="1" applyBorder="1" applyAlignment="1">
      <alignment horizontal="center" vertical="center" wrapText="1"/>
    </xf>
    <xf numFmtId="164" fontId="36" fillId="2" borderId="1" xfId="0" applyNumberFormat="1" applyFont="1" applyFill="1" applyBorder="1" applyAlignment="1">
      <alignment horizontal="center" vertical="center" wrapText="1"/>
    </xf>
    <xf numFmtId="3" fontId="33" fillId="2" borderId="11" xfId="0" applyNumberFormat="1" applyFont="1" applyFill="1" applyBorder="1" applyAlignment="1">
      <alignment horizontal="center" vertical="center" wrapText="1"/>
    </xf>
    <xf numFmtId="3" fontId="36" fillId="2" borderId="9" xfId="0" applyNumberFormat="1" applyFont="1" applyFill="1" applyBorder="1" applyAlignment="1">
      <alignment horizontal="center" vertical="center" wrapText="1"/>
    </xf>
    <xf numFmtId="166" fontId="36" fillId="0" borderId="10" xfId="0" applyNumberFormat="1" applyFont="1" applyFill="1" applyBorder="1" applyAlignment="1">
      <alignment horizontal="center" vertical="center" wrapText="1" readingOrder="1"/>
    </xf>
    <xf numFmtId="164" fontId="36" fillId="2" borderId="2" xfId="0" applyNumberFormat="1" applyFont="1" applyFill="1" applyBorder="1" applyAlignment="1">
      <alignment horizontal="center" vertical="center" wrapText="1"/>
    </xf>
    <xf numFmtId="3" fontId="33" fillId="2" borderId="11"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3" fontId="36" fillId="2" borderId="9" xfId="0" applyNumberFormat="1" applyFont="1" applyFill="1" applyBorder="1" applyAlignment="1">
      <alignment horizontal="center" wrapText="1"/>
    </xf>
    <xf numFmtId="164" fontId="36" fillId="2" borderId="1" xfId="0" applyNumberFormat="1" applyFont="1" applyFill="1" applyBorder="1" applyAlignment="1">
      <alignment horizontal="center" wrapText="1"/>
    </xf>
    <xf numFmtId="3" fontId="29" fillId="3" borderId="9" xfId="0" applyNumberFormat="1" applyFont="1" applyFill="1" applyBorder="1" applyAlignment="1">
      <alignment horizontal="center" wrapText="1"/>
    </xf>
    <xf numFmtId="164" fontId="29" fillId="3" borderId="1" xfId="0" applyNumberFormat="1" applyFont="1" applyFill="1" applyBorder="1" applyAlignment="1">
      <alignment horizontal="center" wrapText="1"/>
    </xf>
    <xf numFmtId="3" fontId="29" fillId="3" borderId="9" xfId="0" applyNumberFormat="1" applyFont="1" applyFill="1" applyBorder="1" applyAlignment="1">
      <alignment horizontal="center" vertical="center" wrapText="1"/>
    </xf>
    <xf numFmtId="3" fontId="29" fillId="5" borderId="23" xfId="0" applyNumberFormat="1" applyFont="1" applyFill="1" applyBorder="1" applyAlignment="1">
      <alignment horizontal="center" vertical="center" wrapText="1"/>
    </xf>
    <xf numFmtId="164" fontId="29" fillId="5" borderId="24" xfId="0" applyNumberFormat="1" applyFont="1" applyFill="1" applyBorder="1" applyAlignment="1">
      <alignment horizontal="center" vertical="center" wrapText="1"/>
    </xf>
    <xf numFmtId="166" fontId="36" fillId="0" borderId="9" xfId="0" applyNumberFormat="1" applyFont="1" applyFill="1" applyBorder="1" applyAlignment="1">
      <alignment horizontal="center" vertical="center" wrapText="1" readingOrder="1"/>
    </xf>
    <xf numFmtId="164" fontId="36" fillId="0" borderId="1" xfId="0" applyNumberFormat="1" applyFont="1" applyFill="1" applyBorder="1" applyAlignment="1">
      <alignment horizontal="center" vertical="center" wrapText="1"/>
    </xf>
    <xf numFmtId="3" fontId="14" fillId="0" borderId="0" xfId="0" applyNumberFormat="1" applyFont="1" applyFill="1" applyBorder="1" applyAlignment="1">
      <alignment horizontal="center" vertical="center" wrapText="1" readingOrder="1"/>
    </xf>
    <xf numFmtId="166" fontId="14" fillId="0" borderId="0" xfId="0" applyNumberFormat="1" applyFont="1" applyFill="1" applyBorder="1" applyAlignment="1">
      <alignment horizontal="center" vertical="center" wrapText="1" readingOrder="1"/>
    </xf>
    <xf numFmtId="166" fontId="14" fillId="2" borderId="0" xfId="0" applyNumberFormat="1" applyFont="1" applyFill="1" applyBorder="1" applyAlignment="1">
      <alignment horizontal="center" vertical="center" wrapText="1" readingOrder="1"/>
    </xf>
    <xf numFmtId="3" fontId="14" fillId="0" borderId="31" xfId="0" applyNumberFormat="1" applyFont="1" applyFill="1" applyBorder="1" applyAlignment="1">
      <alignment horizontal="center" vertical="center" wrapText="1" readingOrder="1"/>
    </xf>
    <xf numFmtId="164" fontId="29" fillId="2" borderId="32" xfId="0" applyNumberFormat="1" applyFont="1" applyFill="1" applyBorder="1" applyAlignment="1">
      <alignment horizontal="center" vertical="center" wrapText="1"/>
    </xf>
    <xf numFmtId="0" fontId="18" fillId="3" borderId="18" xfId="0" applyFont="1" applyFill="1" applyBorder="1" applyAlignment="1">
      <alignment horizontal="center"/>
    </xf>
    <xf numFmtId="164" fontId="34" fillId="2" borderId="33" xfId="0" applyNumberFormat="1" applyFont="1" applyFill="1" applyBorder="1" applyAlignment="1">
      <alignment horizontal="center" wrapText="1"/>
    </xf>
    <xf numFmtId="0" fontId="6" fillId="0" borderId="3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3" fillId="3" borderId="17" xfId="0" applyFont="1" applyFill="1" applyBorder="1" applyAlignment="1"/>
    <xf numFmtId="0" fontId="3" fillId="3" borderId="5" xfId="0" applyFont="1" applyFill="1" applyBorder="1" applyAlignment="1"/>
    <xf numFmtId="14" fontId="31" fillId="0" borderId="0" xfId="0" applyNumberFormat="1" applyFont="1" applyAlignment="1">
      <alignment horizontal="left"/>
    </xf>
    <xf numFmtId="0" fontId="32" fillId="0" borderId="0" xfId="0" applyFont="1" applyAlignment="1">
      <alignment horizontal="left"/>
    </xf>
    <xf numFmtId="0" fontId="25" fillId="0" borderId="4" xfId="0" applyFont="1" applyBorder="1" applyAlignment="1">
      <alignment wrapText="1"/>
    </xf>
    <xf numFmtId="0" fontId="25" fillId="0" borderId="9" xfId="0" applyFont="1" applyBorder="1" applyAlignment="1">
      <alignment wrapText="1"/>
    </xf>
    <xf numFmtId="0" fontId="10" fillId="2" borderId="11" xfId="0" applyFont="1" applyFill="1" applyBorder="1" applyAlignment="1">
      <alignment vertical="center" wrapText="1"/>
    </xf>
    <xf numFmtId="0" fontId="11" fillId="2" borderId="11" xfId="0" applyFont="1" applyFill="1" applyBorder="1" applyAlignment="1">
      <alignment wrapText="1"/>
    </xf>
    <xf numFmtId="0" fontId="11" fillId="2" borderId="9" xfId="0" applyFont="1" applyFill="1" applyBorder="1" applyAlignment="1">
      <alignment wrapText="1"/>
    </xf>
    <xf numFmtId="0" fontId="6" fillId="0" borderId="22" xfId="0" applyFont="1" applyBorder="1" applyAlignment="1">
      <alignment horizontal="left" wrapText="1"/>
    </xf>
    <xf numFmtId="0" fontId="4" fillId="0" borderId="22" xfId="0" applyFont="1" applyBorder="1" applyAlignment="1">
      <alignment horizontal="left" wrapText="1"/>
    </xf>
    <xf numFmtId="0" fontId="4" fillId="0" borderId="22" xfId="0" applyFont="1" applyBorder="1" applyAlignment="1">
      <alignment wrapText="1"/>
    </xf>
    <xf numFmtId="0" fontId="8" fillId="0" borderId="27" xfId="0" applyFont="1" applyBorder="1" applyAlignment="1">
      <alignment horizontal="right" vertical="center" wrapText="1"/>
    </xf>
    <xf numFmtId="0" fontId="8" fillId="0" borderId="28" xfId="0" applyFont="1" applyBorder="1" applyAlignment="1">
      <alignment horizontal="right" vertical="center" wrapText="1"/>
    </xf>
    <xf numFmtId="0" fontId="25" fillId="0" borderId="13" xfId="0" applyFont="1" applyBorder="1" applyAlignment="1">
      <alignment wrapText="1"/>
    </xf>
    <xf numFmtId="0" fontId="25" fillId="0" borderId="10" xfId="0" applyFont="1" applyBorder="1" applyAlignment="1">
      <alignment wrapText="1"/>
    </xf>
    <xf numFmtId="0" fontId="25" fillId="0" borderId="4" xfId="0" applyFont="1" applyBorder="1" applyAlignment="1"/>
    <xf numFmtId="0" fontId="25" fillId="0" borderId="9" xfId="0" applyFont="1" applyBorder="1" applyAlignment="1"/>
    <xf numFmtId="0" fontId="25" fillId="0" borderId="16" xfId="0" applyFont="1" applyBorder="1" applyAlignment="1"/>
    <xf numFmtId="0" fontId="25" fillId="0" borderId="11" xfId="0" applyFont="1" applyBorder="1" applyAlignment="1"/>
    <xf numFmtId="49" fontId="6" fillId="0" borderId="29" xfId="0" applyNumberFormat="1" applyFont="1" applyFill="1" applyBorder="1" applyAlignment="1">
      <alignment horizontal="left" vertical="center" wrapText="1"/>
    </xf>
    <xf numFmtId="49" fontId="6" fillId="0" borderId="28" xfId="0" applyNumberFormat="1" applyFont="1" applyFill="1" applyBorder="1" applyAlignment="1">
      <alignment horizontal="left" vertical="center" wrapText="1"/>
    </xf>
    <xf numFmtId="0" fontId="6" fillId="0" borderId="30" xfId="0" applyFont="1" applyFill="1" applyBorder="1" applyAlignment="1">
      <alignment vertical="top" wrapText="1"/>
    </xf>
    <xf numFmtId="0" fontId="6" fillId="0" borderId="0" xfId="0" applyFont="1" applyFill="1" applyAlignment="1">
      <alignment vertical="top" wrapText="1"/>
    </xf>
    <xf numFmtId="0" fontId="23" fillId="0" borderId="0" xfId="0" applyFont="1" applyAlignment="1">
      <alignment vertical="top"/>
    </xf>
    <xf numFmtId="0" fontId="7" fillId="0" borderId="0" xfId="0" applyFont="1" applyFill="1" applyAlignment="1">
      <alignment horizontal="center"/>
    </xf>
    <xf numFmtId="0" fontId="0" fillId="0" borderId="0" xfId="0" applyAlignment="1">
      <alignment horizontal="center"/>
    </xf>
    <xf numFmtId="165" fontId="7" fillId="0" borderId="0" xfId="0" applyNumberFormat="1" applyFont="1" applyFill="1" applyAlignment="1"/>
    <xf numFmtId="0" fontId="9" fillId="0" borderId="0" xfId="0" applyFont="1" applyFill="1" applyAlignment="1"/>
    <xf numFmtId="3" fontId="7" fillId="0" borderId="0" xfId="0" applyNumberFormat="1" applyFont="1" applyFill="1" applyAlignment="1"/>
    <xf numFmtId="0" fontId="6" fillId="0" borderId="0" xfId="0" applyFont="1" applyBorder="1" applyAlignment="1">
      <alignment wrapText="1"/>
    </xf>
    <xf numFmtId="0" fontId="6" fillId="0" borderId="0" xfId="0" applyFont="1" applyBorder="1" applyAlignment="1"/>
    <xf numFmtId="0" fontId="4" fillId="0" borderId="0" xfId="0" applyFont="1" applyAlignment="1"/>
    <xf numFmtId="0" fontId="30" fillId="0" borderId="0" xfId="0" applyFont="1" applyFill="1" applyBorder="1" applyAlignment="1">
      <alignment vertical="center" wrapText="1"/>
    </xf>
    <xf numFmtId="0" fontId="4" fillId="0" borderId="0" xfId="0" applyFont="1" applyFill="1" applyBorder="1" applyAlignment="1">
      <alignment wrapText="1"/>
    </xf>
    <xf numFmtId="3" fontId="1" fillId="2" borderId="9"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3" fontId="37" fillId="2" borderId="15" xfId="0" applyNumberFormat="1" applyFont="1" applyFill="1" applyBorder="1" applyAlignment="1">
      <alignment horizontal="center" wrapText="1"/>
    </xf>
    <xf numFmtId="164" fontId="37" fillId="2" borderId="32" xfId="0" applyNumberFormat="1" applyFont="1" applyFill="1" applyBorder="1" applyAlignment="1">
      <alignment horizontal="center" wrapText="1"/>
    </xf>
    <xf numFmtId="3" fontId="37" fillId="2" borderId="3" xfId="0" applyNumberFormat="1" applyFont="1" applyFill="1" applyBorder="1" applyAlignment="1">
      <alignment horizontal="center" wrapText="1"/>
    </xf>
    <xf numFmtId="164" fontId="37" fillId="2" borderId="33" xfId="0" applyNumberFormat="1" applyFont="1" applyFill="1" applyBorder="1" applyAlignment="1">
      <alignment horizontal="center" wrapText="1"/>
    </xf>
    <xf numFmtId="3" fontId="36" fillId="0" borderId="9" xfId="0" applyNumberFormat="1" applyFont="1" applyFill="1" applyBorder="1" applyAlignment="1">
      <alignment horizontal="center" wrapText="1"/>
    </xf>
    <xf numFmtId="164" fontId="36" fillId="0" borderId="1" xfId="0" applyNumberFormat="1" applyFont="1" applyFill="1" applyBorder="1" applyAlignment="1">
      <alignment horizontal="center" wrapText="1"/>
    </xf>
    <xf numFmtId="0" fontId="6" fillId="0" borderId="34" xfId="0" applyFont="1" applyFill="1" applyBorder="1" applyAlignment="1">
      <alignment vertical="center" wrapText="1"/>
    </xf>
    <xf numFmtId="0" fontId="6" fillId="0" borderId="35" xfId="0" applyFont="1" applyFill="1" applyBorder="1" applyAlignment="1">
      <alignment vertical="center" wrapText="1"/>
    </xf>
    <xf numFmtId="0" fontId="6" fillId="0" borderId="11" xfId="0" applyFont="1" applyFill="1" applyBorder="1" applyAlignment="1">
      <alignment vertical="center" wrapText="1"/>
    </xf>
    <xf numFmtId="0" fontId="6" fillId="0" borderId="36" xfId="0" applyFont="1" applyBorder="1" applyAlignment="1">
      <alignment vertical="center" wrapText="1"/>
    </xf>
    <xf numFmtId="0" fontId="6" fillId="0" borderId="21" xfId="0" applyFont="1" applyBorder="1" applyAlignment="1">
      <alignment vertical="center" wrapText="1"/>
    </xf>
    <xf numFmtId="0" fontId="6" fillId="0" borderId="37" xfId="0" applyFont="1" applyBorder="1" applyAlignment="1">
      <alignment vertical="center" wrapText="1"/>
    </xf>
  </cellXfs>
  <cellStyles count="5">
    <cellStyle name="Normal" xfId="0" builtinId="0"/>
    <cellStyle name="Normal 2" xfId="1"/>
    <cellStyle name="Normal 2 2" xfId="4"/>
    <cellStyle name="Normal 4" xfId="2"/>
    <cellStyle name="Normal 5" xfId="3"/>
  </cellStyles>
  <dxfs count="0"/>
  <tableStyles count="0" defaultTableStyle="TableStyleMedium9"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A41" sqref="A41:E45"/>
    </sheetView>
  </sheetViews>
  <sheetFormatPr defaultRowHeight="12.75" x14ac:dyDescent="0.2"/>
  <cols>
    <col min="1" max="1" width="24.2851562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4.42578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72</v>
      </c>
      <c r="B1" s="191" t="s">
        <v>39</v>
      </c>
      <c r="C1" s="192"/>
      <c r="D1" s="192"/>
      <c r="E1" s="6"/>
      <c r="F1" s="14"/>
      <c r="G1" s="168">
        <v>43080</v>
      </c>
      <c r="H1" s="169"/>
      <c r="I1" s="169"/>
      <c r="J1" s="169"/>
      <c r="K1" s="169"/>
      <c r="L1" s="169"/>
    </row>
    <row r="2" spans="1:12" s="3" customFormat="1" ht="16.5" customHeight="1" thickBot="1" x14ac:dyDescent="0.3">
      <c r="A2" s="193" t="s">
        <v>4</v>
      </c>
      <c r="B2" s="194"/>
      <c r="C2" s="194"/>
      <c r="D2" s="72"/>
      <c r="E2" s="72"/>
      <c r="F2" s="15"/>
      <c r="G2" s="195" t="s">
        <v>5</v>
      </c>
      <c r="H2" s="194"/>
      <c r="I2" s="194"/>
      <c r="J2" s="194"/>
      <c r="K2" s="83"/>
      <c r="L2" s="84"/>
    </row>
    <row r="3" spans="1:12" s="1" customFormat="1" ht="15.75" thickBot="1" x14ac:dyDescent="0.3">
      <c r="A3" s="67" t="s">
        <v>2</v>
      </c>
      <c r="B3" s="116" t="s">
        <v>76</v>
      </c>
      <c r="C3" s="116" t="s">
        <v>77</v>
      </c>
      <c r="D3" s="71" t="s">
        <v>0</v>
      </c>
      <c r="E3" s="69" t="s">
        <v>1</v>
      </c>
      <c r="F3" s="59"/>
      <c r="G3" s="67" t="s">
        <v>2</v>
      </c>
      <c r="H3" s="116" t="s">
        <v>76</v>
      </c>
      <c r="I3" s="116" t="s">
        <v>77</v>
      </c>
      <c r="J3" s="68" t="s">
        <v>0</v>
      </c>
      <c r="K3" s="69" t="s">
        <v>1</v>
      </c>
      <c r="L3" s="22" t="s">
        <v>44</v>
      </c>
    </row>
    <row r="4" spans="1:12" ht="15" x14ac:dyDescent="0.25">
      <c r="A4" s="70" t="s">
        <v>23</v>
      </c>
      <c r="B4" s="73">
        <v>11391</v>
      </c>
      <c r="C4" s="73">
        <v>10051.5</v>
      </c>
      <c r="D4" s="141">
        <f t="shared" ref="D4:D25" si="0">C4-B4</f>
        <v>-1339.5</v>
      </c>
      <c r="E4" s="92">
        <f t="shared" ref="E4:E23" si="1">D4/B4</f>
        <v>-0.11759283644982881</v>
      </c>
      <c r="F4" s="25"/>
      <c r="G4" s="66" t="s">
        <v>23</v>
      </c>
      <c r="H4" s="64">
        <v>622</v>
      </c>
      <c r="I4" s="64">
        <v>606</v>
      </c>
      <c r="J4" s="145">
        <f>I4-H4</f>
        <v>-16</v>
      </c>
      <c r="K4" s="146">
        <f>J4/H4</f>
        <v>-2.5723472668810289E-2</v>
      </c>
      <c r="L4" s="98" t="s">
        <v>78</v>
      </c>
    </row>
    <row r="5" spans="1:12" ht="15" x14ac:dyDescent="0.25">
      <c r="A5" s="26" t="s">
        <v>24</v>
      </c>
      <c r="B5" s="73">
        <v>7696</v>
      </c>
      <c r="C5" s="73">
        <v>7924</v>
      </c>
      <c r="D5" s="142">
        <f t="shared" si="0"/>
        <v>228</v>
      </c>
      <c r="E5" s="140">
        <f t="shared" si="1"/>
        <v>2.9625779625779627E-2</v>
      </c>
      <c r="F5" s="25"/>
      <c r="G5" s="18" t="s">
        <v>24</v>
      </c>
      <c r="H5" s="64">
        <v>784</v>
      </c>
      <c r="I5" s="64">
        <v>766</v>
      </c>
      <c r="J5" s="85">
        <f t="shared" ref="J5:J27" si="2">I5-H5</f>
        <v>-18</v>
      </c>
      <c r="K5" s="88">
        <f t="shared" ref="K5:K27" si="3">J5/H5</f>
        <v>-2.2959183673469389E-2</v>
      </c>
      <c r="L5" s="98" t="s">
        <v>79</v>
      </c>
    </row>
    <row r="6" spans="1:12" ht="15" x14ac:dyDescent="0.25">
      <c r="A6" s="26" t="s">
        <v>30</v>
      </c>
      <c r="B6" s="73">
        <v>26133</v>
      </c>
      <c r="C6" s="73">
        <v>25539</v>
      </c>
      <c r="D6" s="91">
        <f t="shared" si="0"/>
        <v>-594</v>
      </c>
      <c r="E6" s="93">
        <f t="shared" si="1"/>
        <v>-2.2729881758695902E-2</v>
      </c>
      <c r="F6" s="25"/>
      <c r="G6" s="18" t="s">
        <v>30</v>
      </c>
      <c r="H6" s="64">
        <v>2448</v>
      </c>
      <c r="I6" s="64">
        <v>2435</v>
      </c>
      <c r="J6" s="85">
        <f t="shared" si="2"/>
        <v>-13</v>
      </c>
      <c r="K6" s="88">
        <f t="shared" si="3"/>
        <v>-5.3104575163398695E-3</v>
      </c>
      <c r="L6" s="99" t="s">
        <v>80</v>
      </c>
    </row>
    <row r="7" spans="1:12" ht="15.75" customHeight="1" x14ac:dyDescent="0.25">
      <c r="A7" s="26" t="s">
        <v>29</v>
      </c>
      <c r="B7" s="73">
        <v>5945</v>
      </c>
      <c r="C7" s="73">
        <v>6823</v>
      </c>
      <c r="D7" s="87">
        <f t="shared" si="0"/>
        <v>878</v>
      </c>
      <c r="E7" s="90">
        <f t="shared" si="1"/>
        <v>0.14768713204373424</v>
      </c>
      <c r="F7" s="25"/>
      <c r="G7" s="18" t="s">
        <v>29</v>
      </c>
      <c r="H7" s="64">
        <v>568</v>
      </c>
      <c r="I7" s="64">
        <v>628</v>
      </c>
      <c r="J7" s="86">
        <f t="shared" si="2"/>
        <v>60</v>
      </c>
      <c r="K7" s="89">
        <f t="shared" si="3"/>
        <v>0.10563380281690141</v>
      </c>
      <c r="L7" s="99" t="s">
        <v>81</v>
      </c>
    </row>
    <row r="8" spans="1:12" ht="15" x14ac:dyDescent="0.25">
      <c r="A8" s="26" t="s">
        <v>43</v>
      </c>
      <c r="B8" s="73">
        <v>8433</v>
      </c>
      <c r="C8" s="73">
        <v>8352.5</v>
      </c>
      <c r="D8" s="91">
        <f t="shared" si="0"/>
        <v>-80.5</v>
      </c>
      <c r="E8" s="93">
        <f t="shared" si="1"/>
        <v>-9.5458318510613059E-3</v>
      </c>
      <c r="F8" s="25"/>
      <c r="G8" s="18" t="s">
        <v>43</v>
      </c>
      <c r="H8" s="64">
        <v>601</v>
      </c>
      <c r="I8" s="64">
        <v>593</v>
      </c>
      <c r="J8" s="85">
        <f t="shared" si="2"/>
        <v>-8</v>
      </c>
      <c r="K8" s="88">
        <f t="shared" si="3"/>
        <v>-1.3311148086522463E-2</v>
      </c>
      <c r="L8" s="99" t="s">
        <v>82</v>
      </c>
    </row>
    <row r="9" spans="1:12" ht="15" x14ac:dyDescent="0.25">
      <c r="A9" s="26" t="s">
        <v>57</v>
      </c>
      <c r="B9" s="73">
        <v>9864</v>
      </c>
      <c r="C9" s="73">
        <v>10707</v>
      </c>
      <c r="D9" s="87">
        <f t="shared" si="0"/>
        <v>843</v>
      </c>
      <c r="E9" s="90">
        <f t="shared" si="1"/>
        <v>8.5462287104622878E-2</v>
      </c>
      <c r="F9" s="25"/>
      <c r="G9" s="26" t="s">
        <v>57</v>
      </c>
      <c r="H9" s="64">
        <v>943</v>
      </c>
      <c r="I9" s="64">
        <v>995</v>
      </c>
      <c r="J9" s="86">
        <f t="shared" si="2"/>
        <v>52</v>
      </c>
      <c r="K9" s="89">
        <f t="shared" si="3"/>
        <v>5.5143160127253447E-2</v>
      </c>
      <c r="L9" s="99" t="s">
        <v>83</v>
      </c>
    </row>
    <row r="10" spans="1:12" ht="15" x14ac:dyDescent="0.25">
      <c r="A10" s="26" t="s">
        <v>73</v>
      </c>
      <c r="B10" s="73">
        <f>19753+543</f>
        <v>20296</v>
      </c>
      <c r="C10" s="73">
        <f>19661+635</f>
        <v>20296</v>
      </c>
      <c r="D10" s="201">
        <f t="shared" si="0"/>
        <v>0</v>
      </c>
      <c r="E10" s="202">
        <f t="shared" si="1"/>
        <v>0</v>
      </c>
      <c r="F10" s="25"/>
      <c r="G10" s="18" t="s">
        <v>73</v>
      </c>
      <c r="H10" s="64">
        <f>1277+81</f>
        <v>1358</v>
      </c>
      <c r="I10" s="64">
        <f>1305+84+10</f>
        <v>1399</v>
      </c>
      <c r="J10" s="207">
        <f t="shared" si="2"/>
        <v>41</v>
      </c>
      <c r="K10" s="208">
        <f t="shared" si="3"/>
        <v>3.0191458026509573E-2</v>
      </c>
      <c r="L10" s="99" t="s">
        <v>96</v>
      </c>
    </row>
    <row r="11" spans="1:12" ht="14.25" customHeight="1" x14ac:dyDescent="0.25">
      <c r="A11" s="26" t="s">
        <v>40</v>
      </c>
      <c r="B11" s="73">
        <v>9970</v>
      </c>
      <c r="C11" s="73">
        <v>9349</v>
      </c>
      <c r="D11" s="91">
        <f t="shared" si="0"/>
        <v>-621</v>
      </c>
      <c r="E11" s="93">
        <f t="shared" si="1"/>
        <v>-6.2286860581745235E-2</v>
      </c>
      <c r="F11" s="25"/>
      <c r="G11" s="18" t="s">
        <v>40</v>
      </c>
      <c r="H11" s="64">
        <v>834</v>
      </c>
      <c r="I11" s="64">
        <v>757</v>
      </c>
      <c r="J11" s="85">
        <f t="shared" si="2"/>
        <v>-77</v>
      </c>
      <c r="K11" s="88">
        <f t="shared" si="3"/>
        <v>-9.2326139088729012E-2</v>
      </c>
      <c r="L11" s="99" t="s">
        <v>84</v>
      </c>
    </row>
    <row r="12" spans="1:12" ht="15" x14ac:dyDescent="0.25">
      <c r="A12" s="26" t="s">
        <v>67</v>
      </c>
      <c r="B12" s="73">
        <v>44784</v>
      </c>
      <c r="C12" s="73">
        <v>42717</v>
      </c>
      <c r="D12" s="91">
        <f t="shared" si="0"/>
        <v>-2067</v>
      </c>
      <c r="E12" s="93">
        <f t="shared" si="1"/>
        <v>-4.6154876741693461E-2</v>
      </c>
      <c r="F12" s="25"/>
      <c r="G12" s="18" t="s">
        <v>67</v>
      </c>
      <c r="H12" s="64">
        <v>1681</v>
      </c>
      <c r="I12" s="64">
        <v>1517</v>
      </c>
      <c r="J12" s="85">
        <f t="shared" si="2"/>
        <v>-164</v>
      </c>
      <c r="K12" s="88">
        <f t="shared" si="3"/>
        <v>-9.7560975609756101E-2</v>
      </c>
      <c r="L12" s="99" t="s">
        <v>85</v>
      </c>
    </row>
    <row r="13" spans="1:12" ht="15" customHeight="1" x14ac:dyDescent="0.25">
      <c r="A13" s="26" t="s">
        <v>95</v>
      </c>
      <c r="B13" s="73">
        <v>33366</v>
      </c>
      <c r="C13" s="73">
        <f>30478+4.5</f>
        <v>30482.5</v>
      </c>
      <c r="D13" s="91">
        <f t="shared" si="0"/>
        <v>-2883.5</v>
      </c>
      <c r="E13" s="93">
        <f t="shared" si="1"/>
        <v>-8.6420308098063892E-2</v>
      </c>
      <c r="F13" s="25"/>
      <c r="G13" s="18" t="s">
        <v>95</v>
      </c>
      <c r="H13" s="64">
        <v>1723</v>
      </c>
      <c r="I13" s="64">
        <f>1783+1</f>
        <v>1784</v>
      </c>
      <c r="J13" s="147">
        <f t="shared" si="2"/>
        <v>61</v>
      </c>
      <c r="K13" s="148">
        <f t="shared" si="3"/>
        <v>3.5403366221706326E-2</v>
      </c>
      <c r="L13" s="100" t="s">
        <v>97</v>
      </c>
    </row>
    <row r="14" spans="1:12" ht="14.25" customHeight="1" x14ac:dyDescent="0.25">
      <c r="A14" s="26" t="s">
        <v>25</v>
      </c>
      <c r="B14" s="73">
        <v>11045</v>
      </c>
      <c r="C14" s="73">
        <v>11235</v>
      </c>
      <c r="D14" s="142">
        <f t="shared" si="0"/>
        <v>190</v>
      </c>
      <c r="E14" s="140">
        <f t="shared" si="1"/>
        <v>1.7202354006337708E-2</v>
      </c>
      <c r="F14" s="25"/>
      <c r="G14" s="18" t="s">
        <v>25</v>
      </c>
      <c r="H14" s="64">
        <v>1052</v>
      </c>
      <c r="I14" s="64">
        <v>1104</v>
      </c>
      <c r="J14" s="147">
        <f t="shared" si="2"/>
        <v>52</v>
      </c>
      <c r="K14" s="148">
        <f t="shared" si="3"/>
        <v>4.9429657794676805E-2</v>
      </c>
      <c r="L14" s="100" t="s">
        <v>86</v>
      </c>
    </row>
    <row r="15" spans="1:12" ht="15" x14ac:dyDescent="0.25">
      <c r="A15" s="26" t="s">
        <v>49</v>
      </c>
      <c r="B15" s="73">
        <v>1056</v>
      </c>
      <c r="C15" s="73">
        <v>1076</v>
      </c>
      <c r="D15" s="142">
        <f t="shared" si="0"/>
        <v>20</v>
      </c>
      <c r="E15" s="140">
        <f t="shared" si="1"/>
        <v>1.893939393939394E-2</v>
      </c>
      <c r="F15" s="25"/>
      <c r="G15" s="27" t="s">
        <v>49</v>
      </c>
      <c r="H15" s="64">
        <v>143</v>
      </c>
      <c r="I15" s="64">
        <v>168</v>
      </c>
      <c r="J15" s="86">
        <f t="shared" si="2"/>
        <v>25</v>
      </c>
      <c r="K15" s="89">
        <f t="shared" si="3"/>
        <v>0.17482517482517482</v>
      </c>
      <c r="L15" s="99" t="s">
        <v>87</v>
      </c>
    </row>
    <row r="16" spans="1:12" ht="16.5" customHeight="1" x14ac:dyDescent="0.25">
      <c r="A16" s="26" t="s">
        <v>22</v>
      </c>
      <c r="B16" s="73">
        <v>15581</v>
      </c>
      <c r="C16" s="73">
        <v>14814</v>
      </c>
      <c r="D16" s="91">
        <f t="shared" si="0"/>
        <v>-767</v>
      </c>
      <c r="E16" s="93">
        <f t="shared" si="1"/>
        <v>-4.9226622168025161E-2</v>
      </c>
      <c r="F16" s="25"/>
      <c r="G16" s="18" t="s">
        <v>22</v>
      </c>
      <c r="H16" s="64">
        <v>816</v>
      </c>
      <c r="I16" s="64">
        <v>764</v>
      </c>
      <c r="J16" s="85">
        <f t="shared" si="2"/>
        <v>-52</v>
      </c>
      <c r="K16" s="88">
        <f t="shared" si="3"/>
        <v>-6.3725490196078427E-2</v>
      </c>
      <c r="L16" s="99" t="s">
        <v>88</v>
      </c>
    </row>
    <row r="17" spans="1:12" ht="15" x14ac:dyDescent="0.25">
      <c r="A17" s="26" t="s">
        <v>3</v>
      </c>
      <c r="B17" s="73">
        <v>8269</v>
      </c>
      <c r="C17" s="73">
        <v>8012</v>
      </c>
      <c r="D17" s="91">
        <f t="shared" si="0"/>
        <v>-257</v>
      </c>
      <c r="E17" s="93">
        <f t="shared" si="1"/>
        <v>-3.1079937114524125E-2</v>
      </c>
      <c r="F17" s="25"/>
      <c r="G17" s="18" t="s">
        <v>3</v>
      </c>
      <c r="H17" s="64">
        <v>798</v>
      </c>
      <c r="I17" s="64">
        <v>755</v>
      </c>
      <c r="J17" s="85">
        <f t="shared" si="2"/>
        <v>-43</v>
      </c>
      <c r="K17" s="88">
        <f t="shared" si="3"/>
        <v>-5.3884711779448619E-2</v>
      </c>
      <c r="L17" s="99" t="s">
        <v>89</v>
      </c>
    </row>
    <row r="18" spans="1:12" ht="15" x14ac:dyDescent="0.25">
      <c r="A18" s="18" t="s">
        <v>46</v>
      </c>
      <c r="B18" s="73">
        <v>6086</v>
      </c>
      <c r="C18" s="73">
        <v>6052</v>
      </c>
      <c r="D18" s="91">
        <f t="shared" si="0"/>
        <v>-34</v>
      </c>
      <c r="E18" s="93">
        <f t="shared" si="1"/>
        <v>-5.5865921787709499E-3</v>
      </c>
      <c r="F18" s="25"/>
      <c r="G18" s="18" t="s">
        <v>46</v>
      </c>
      <c r="H18" s="64">
        <v>429</v>
      </c>
      <c r="I18" s="64">
        <v>411</v>
      </c>
      <c r="J18" s="85">
        <f t="shared" si="2"/>
        <v>-18</v>
      </c>
      <c r="K18" s="88">
        <f t="shared" si="3"/>
        <v>-4.195804195804196E-2</v>
      </c>
      <c r="L18" s="99" t="s">
        <v>90</v>
      </c>
    </row>
    <row r="19" spans="1:12" ht="15.75" customHeight="1" x14ac:dyDescent="0.25">
      <c r="A19" s="26" t="s">
        <v>26</v>
      </c>
      <c r="B19" s="73">
        <v>57699</v>
      </c>
      <c r="C19" s="73">
        <v>58101</v>
      </c>
      <c r="D19" s="142">
        <f t="shared" si="0"/>
        <v>402</v>
      </c>
      <c r="E19" s="140">
        <f t="shared" si="1"/>
        <v>6.9671918057505333E-3</v>
      </c>
      <c r="F19" s="25"/>
      <c r="G19" s="18" t="s">
        <v>26</v>
      </c>
      <c r="H19" s="64">
        <v>2337</v>
      </c>
      <c r="I19" s="64">
        <v>2389</v>
      </c>
      <c r="J19" s="147">
        <f t="shared" si="2"/>
        <v>52</v>
      </c>
      <c r="K19" s="148">
        <f t="shared" si="3"/>
        <v>2.2250748823277707E-2</v>
      </c>
      <c r="L19" s="99" t="s">
        <v>91</v>
      </c>
    </row>
    <row r="20" spans="1:12" ht="15" x14ac:dyDescent="0.25">
      <c r="A20" s="26" t="s">
        <v>50</v>
      </c>
      <c r="B20" s="73">
        <v>8757</v>
      </c>
      <c r="C20" s="73">
        <v>9485</v>
      </c>
      <c r="D20" s="87">
        <f t="shared" si="0"/>
        <v>728</v>
      </c>
      <c r="E20" s="90">
        <f t="shared" si="1"/>
        <v>8.3133493205435657E-2</v>
      </c>
      <c r="F20" s="25"/>
      <c r="G20" s="18" t="s">
        <v>50</v>
      </c>
      <c r="H20" s="64">
        <v>811</v>
      </c>
      <c r="I20" s="64">
        <v>854</v>
      </c>
      <c r="J20" s="86">
        <f t="shared" si="2"/>
        <v>43</v>
      </c>
      <c r="K20" s="89">
        <f t="shared" si="3"/>
        <v>5.3020961775585698E-2</v>
      </c>
      <c r="L20" s="99" t="s">
        <v>92</v>
      </c>
    </row>
    <row r="21" spans="1:12" ht="15" customHeight="1" x14ac:dyDescent="0.25">
      <c r="A21" s="26" t="s">
        <v>55</v>
      </c>
      <c r="B21" s="73">
        <v>26</v>
      </c>
      <c r="C21" s="73">
        <v>40</v>
      </c>
      <c r="D21" s="139">
        <f t="shared" si="0"/>
        <v>14</v>
      </c>
      <c r="E21" s="140">
        <f t="shared" si="1"/>
        <v>0.53846153846153844</v>
      </c>
      <c r="F21" s="25"/>
      <c r="G21" s="18" t="s">
        <v>52</v>
      </c>
      <c r="H21" s="64">
        <v>98</v>
      </c>
      <c r="I21" s="64">
        <v>95</v>
      </c>
      <c r="J21" s="91">
        <f t="shared" si="2"/>
        <v>-3</v>
      </c>
      <c r="K21" s="93">
        <f t="shared" si="3"/>
        <v>-3.0612244897959183E-2</v>
      </c>
      <c r="L21" s="101" t="s">
        <v>93</v>
      </c>
    </row>
    <row r="22" spans="1:12" ht="15" customHeight="1" x14ac:dyDescent="0.25">
      <c r="A22" s="26" t="s">
        <v>7</v>
      </c>
      <c r="B22" s="73">
        <v>36</v>
      </c>
      <c r="C22" s="73">
        <v>66</v>
      </c>
      <c r="D22" s="142">
        <f t="shared" si="0"/>
        <v>30</v>
      </c>
      <c r="E22" s="140">
        <f t="shared" si="1"/>
        <v>0.83333333333333337</v>
      </c>
      <c r="F22" s="28"/>
      <c r="G22" s="18" t="s">
        <v>27</v>
      </c>
      <c r="H22" s="64">
        <v>4295</v>
      </c>
      <c r="I22" s="64">
        <v>4116</v>
      </c>
      <c r="J22" s="85">
        <f t="shared" si="2"/>
        <v>-179</v>
      </c>
      <c r="K22" s="88">
        <f t="shared" si="3"/>
        <v>-4.167636786961583E-2</v>
      </c>
      <c r="L22" s="102" t="s">
        <v>94</v>
      </c>
    </row>
    <row r="23" spans="1:12" ht="17.25" customHeight="1" x14ac:dyDescent="0.25">
      <c r="A23" s="46" t="s">
        <v>27</v>
      </c>
      <c r="B23" s="73">
        <v>204</v>
      </c>
      <c r="C23" s="73">
        <v>194</v>
      </c>
      <c r="D23" s="91">
        <f t="shared" si="0"/>
        <v>-10</v>
      </c>
      <c r="E23" s="93">
        <f t="shared" si="1"/>
        <v>-4.9019607843137254E-2</v>
      </c>
      <c r="F23" s="29"/>
      <c r="G23" s="18"/>
      <c r="H23" s="39"/>
      <c r="I23" s="81"/>
      <c r="J23" s="37"/>
      <c r="K23" s="40"/>
      <c r="L23" s="82"/>
    </row>
    <row r="24" spans="1:12" ht="17.25" customHeight="1" x14ac:dyDescent="0.25">
      <c r="A24" s="46" t="s">
        <v>75</v>
      </c>
      <c r="B24" s="156">
        <v>0</v>
      </c>
      <c r="C24" s="159">
        <v>39</v>
      </c>
      <c r="D24" s="142">
        <f t="shared" si="0"/>
        <v>39</v>
      </c>
      <c r="E24" s="140" t="s">
        <v>74</v>
      </c>
      <c r="F24" s="29"/>
      <c r="G24" s="18"/>
      <c r="H24" s="157"/>
      <c r="I24" s="158"/>
      <c r="J24" s="37"/>
      <c r="K24" s="40"/>
      <c r="L24" s="82"/>
    </row>
    <row r="25" spans="1:12" ht="14.25" customHeight="1" x14ac:dyDescent="0.25">
      <c r="A25" s="47" t="s">
        <v>38</v>
      </c>
      <c r="B25" s="74">
        <f>SUM(B4:B24)</f>
        <v>286637</v>
      </c>
      <c r="C25" s="74">
        <f>SUM(C4:C24)</f>
        <v>281355.5</v>
      </c>
      <c r="D25" s="151">
        <f t="shared" si="0"/>
        <v>-5281.5</v>
      </c>
      <c r="E25" s="94">
        <f t="shared" ref="E25:E27" si="4">D25/B25</f>
        <v>-1.8425744059559653E-2</v>
      </c>
      <c r="F25" s="28"/>
      <c r="G25" s="41" t="s">
        <v>31</v>
      </c>
      <c r="H25" s="63">
        <f>SUM(H4:H22)</f>
        <v>22341</v>
      </c>
      <c r="I25" s="63">
        <f>SUM(I4:I22)</f>
        <v>22136</v>
      </c>
      <c r="J25" s="149">
        <f t="shared" si="2"/>
        <v>-205</v>
      </c>
      <c r="K25" s="150">
        <f t="shared" si="3"/>
        <v>-9.1759545230741691E-3</v>
      </c>
      <c r="L25" s="21"/>
    </row>
    <row r="26" spans="1:12" ht="15" x14ac:dyDescent="0.25">
      <c r="A26" s="48" t="s">
        <v>17</v>
      </c>
      <c r="B26" s="58">
        <v>12191</v>
      </c>
      <c r="C26" s="58">
        <v>12088</v>
      </c>
      <c r="D26" s="91">
        <f t="shared" ref="D26:D27" si="5">C26-B26</f>
        <v>-103</v>
      </c>
      <c r="E26" s="93">
        <f t="shared" si="4"/>
        <v>-8.4488557132310713E-3</v>
      </c>
      <c r="F26" s="28"/>
      <c r="G26" s="42" t="s">
        <v>17</v>
      </c>
      <c r="H26" s="76">
        <v>943</v>
      </c>
      <c r="I26" s="76">
        <v>902</v>
      </c>
      <c r="J26" s="121">
        <f>I26-H26</f>
        <v>-41</v>
      </c>
      <c r="K26" s="122">
        <f>J26/H26</f>
        <v>-4.3478260869565216E-2</v>
      </c>
      <c r="L26" s="38"/>
    </row>
    <row r="27" spans="1:12" ht="18" customHeight="1" thickBot="1" x14ac:dyDescent="0.3">
      <c r="A27" s="44" t="s">
        <v>28</v>
      </c>
      <c r="B27" s="45">
        <f>SUM(B25:B26)</f>
        <v>298828</v>
      </c>
      <c r="C27" s="45">
        <f>SUM(C25:C26)</f>
        <v>293443.5</v>
      </c>
      <c r="D27" s="152">
        <f t="shared" si="5"/>
        <v>-5384.5</v>
      </c>
      <c r="E27" s="153">
        <f t="shared" si="4"/>
        <v>-1.8018726491493435E-2</v>
      </c>
      <c r="F27" s="30"/>
      <c r="G27" s="43" t="s">
        <v>56</v>
      </c>
      <c r="H27" s="75">
        <f>SUM(H25:H26)</f>
        <v>23284</v>
      </c>
      <c r="I27" s="75">
        <f>SUM(I25:I26)</f>
        <v>23038</v>
      </c>
      <c r="J27" s="117">
        <f t="shared" si="2"/>
        <v>-246</v>
      </c>
      <c r="K27" s="118">
        <f t="shared" si="3"/>
        <v>-1.056519498367978E-2</v>
      </c>
    </row>
    <row r="28" spans="1:12" ht="14.25" customHeight="1" x14ac:dyDescent="0.2">
      <c r="A28" s="199"/>
      <c r="B28" s="200"/>
      <c r="C28" s="200"/>
      <c r="D28" s="200"/>
      <c r="E28" s="200"/>
      <c r="F28" s="31"/>
      <c r="G28" s="172"/>
      <c r="H28" s="173"/>
      <c r="I28" s="173"/>
      <c r="J28" s="173"/>
      <c r="K28" s="173"/>
      <c r="L28" s="212" t="s">
        <v>66</v>
      </c>
    </row>
    <row r="29" spans="1:12" s="13" customFormat="1" ht="13.5" customHeight="1" x14ac:dyDescent="0.2">
      <c r="A29" s="196" t="s">
        <v>12</v>
      </c>
      <c r="B29" s="197"/>
      <c r="C29" s="197"/>
      <c r="D29" s="197"/>
      <c r="E29" s="197"/>
      <c r="F29" s="17"/>
      <c r="G29" s="174"/>
      <c r="H29" s="174"/>
      <c r="I29" s="174"/>
      <c r="J29" s="174"/>
      <c r="K29" s="174"/>
      <c r="L29" s="213"/>
    </row>
    <row r="30" spans="1:12" ht="10.5" customHeight="1" thickBot="1" x14ac:dyDescent="0.25">
      <c r="A30" s="196"/>
      <c r="B30" s="198"/>
      <c r="C30" s="198"/>
      <c r="D30" s="198"/>
      <c r="E30" s="198"/>
      <c r="F30" s="17"/>
      <c r="G30" s="174"/>
      <c r="H30" s="174"/>
      <c r="I30" s="174"/>
      <c r="J30" s="174"/>
      <c r="K30" s="174"/>
      <c r="L30" s="214"/>
    </row>
    <row r="31" spans="1:12" s="13" customFormat="1" ht="13.5" customHeight="1" thickBot="1" x14ac:dyDescent="0.25">
      <c r="A31" s="97" t="s">
        <v>53</v>
      </c>
      <c r="B31" s="19">
        <v>2017</v>
      </c>
      <c r="C31" s="19">
        <v>2018</v>
      </c>
      <c r="D31" s="19" t="s">
        <v>0</v>
      </c>
      <c r="E31" s="20" t="s">
        <v>1</v>
      </c>
      <c r="F31" s="31"/>
      <c r="G31" s="78" t="s">
        <v>42</v>
      </c>
      <c r="H31" s="19">
        <v>2016</v>
      </c>
      <c r="I31" s="19">
        <v>2017</v>
      </c>
      <c r="J31" s="19" t="s">
        <v>0</v>
      </c>
      <c r="K31" s="20" t="s">
        <v>1</v>
      </c>
      <c r="L31" s="186" t="s">
        <v>45</v>
      </c>
    </row>
    <row r="32" spans="1:12" ht="17.25" customHeight="1" x14ac:dyDescent="0.25">
      <c r="A32" s="104" t="s">
        <v>33</v>
      </c>
      <c r="B32" s="135">
        <v>2756</v>
      </c>
      <c r="C32" s="135">
        <v>2690</v>
      </c>
      <c r="D32" s="136">
        <f t="shared" ref="D32:D35" si="6">C32-B32</f>
        <v>-66</v>
      </c>
      <c r="E32" s="137">
        <f t="shared" ref="E32:E35" si="7">D32/B32</f>
        <v>-2.3947750362844702E-2</v>
      </c>
      <c r="F32" s="32"/>
      <c r="G32" s="60" t="s">
        <v>10</v>
      </c>
      <c r="H32" s="124">
        <v>14552</v>
      </c>
      <c r="I32" s="106">
        <v>14082</v>
      </c>
      <c r="J32" s="91">
        <f>I32-H32</f>
        <v>-470</v>
      </c>
      <c r="K32" s="92">
        <f>J32/H32</f>
        <v>-3.2297965915338095E-2</v>
      </c>
      <c r="L32" s="187"/>
    </row>
    <row r="33" spans="1:12" s="3" customFormat="1" ht="16.5" customHeight="1" x14ac:dyDescent="0.25">
      <c r="A33" s="105" t="s">
        <v>6</v>
      </c>
      <c r="B33" s="77">
        <v>3488</v>
      </c>
      <c r="C33" s="77">
        <v>3210</v>
      </c>
      <c r="D33" s="132">
        <f t="shared" si="6"/>
        <v>-278</v>
      </c>
      <c r="E33" s="138">
        <f t="shared" si="7"/>
        <v>-7.9701834862385315E-2</v>
      </c>
      <c r="F33" s="32"/>
      <c r="G33" s="26" t="s">
        <v>11</v>
      </c>
      <c r="H33" s="125">
        <v>192500</v>
      </c>
      <c r="I33" s="107">
        <v>189688</v>
      </c>
      <c r="J33" s="91">
        <f>I33-H33</f>
        <v>-2812</v>
      </c>
      <c r="K33" s="92">
        <f>J33/H33</f>
        <v>-1.4607792207792208E-2</v>
      </c>
      <c r="L33" s="187"/>
    </row>
    <row r="34" spans="1:12" ht="15" customHeight="1" x14ac:dyDescent="0.25">
      <c r="A34" s="105" t="s">
        <v>34</v>
      </c>
      <c r="B34" s="77">
        <v>3508</v>
      </c>
      <c r="C34" s="77">
        <v>3541</v>
      </c>
      <c r="D34" s="154">
        <f t="shared" si="6"/>
        <v>33</v>
      </c>
      <c r="E34" s="155">
        <f t="shared" si="7"/>
        <v>9.4070695553021659E-3</v>
      </c>
      <c r="F34" s="32"/>
      <c r="G34" s="61" t="s">
        <v>13</v>
      </c>
      <c r="H34" s="126">
        <f>32+19628</f>
        <v>19660</v>
      </c>
      <c r="I34" s="108">
        <f>50+19231</f>
        <v>19281</v>
      </c>
      <c r="J34" s="119">
        <f>I34-H34</f>
        <v>-379</v>
      </c>
      <c r="K34" s="120">
        <f>J34/H34</f>
        <v>-1.9277721261444558E-2</v>
      </c>
      <c r="L34" s="187"/>
    </row>
    <row r="35" spans="1:12" ht="15.75" customHeight="1" thickBot="1" x14ac:dyDescent="0.3">
      <c r="A35" s="105" t="s">
        <v>35</v>
      </c>
      <c r="B35" s="77">
        <v>5835</v>
      </c>
      <c r="C35" s="77">
        <v>5758</v>
      </c>
      <c r="D35" s="132">
        <f t="shared" si="6"/>
        <v>-77</v>
      </c>
      <c r="E35" s="138">
        <f t="shared" si="7"/>
        <v>-1.3196229648671808E-2</v>
      </c>
      <c r="F35" s="32"/>
      <c r="G35" s="62" t="s">
        <v>14</v>
      </c>
      <c r="H35" s="127">
        <f>216.5+252606.5</f>
        <v>252823</v>
      </c>
      <c r="I35" s="109">
        <f>308.5+246748.5</f>
        <v>247057</v>
      </c>
      <c r="J35" s="134">
        <f>I35-H35</f>
        <v>-5766</v>
      </c>
      <c r="K35" s="160">
        <f>J35/H35</f>
        <v>-2.2806469348121017E-2</v>
      </c>
      <c r="L35" s="209" t="s">
        <v>100</v>
      </c>
    </row>
    <row r="36" spans="1:12" ht="15.75" customHeight="1" thickBot="1" x14ac:dyDescent="0.3">
      <c r="A36" s="56" t="s">
        <v>41</v>
      </c>
      <c r="B36" s="63">
        <f>SUM(B32:B35)</f>
        <v>15587</v>
      </c>
      <c r="C36" s="63">
        <f>SUM(C32:C35)</f>
        <v>15199</v>
      </c>
      <c r="D36" s="96">
        <f>C36-B36</f>
        <v>-388</v>
      </c>
      <c r="E36" s="94">
        <f t="shared" ref="E36:E38" si="8">D36/B36</f>
        <v>-2.4892538654006546E-2</v>
      </c>
      <c r="F36" s="32"/>
      <c r="G36" s="53"/>
      <c r="H36" s="110"/>
      <c r="I36" s="115"/>
      <c r="J36" s="49"/>
      <c r="K36" s="49"/>
      <c r="L36" s="210"/>
    </row>
    <row r="37" spans="1:12" ht="16.5" customHeight="1" thickBot="1" x14ac:dyDescent="0.3">
      <c r="A37" s="55" t="s">
        <v>37</v>
      </c>
      <c r="B37" s="64">
        <f>100+325</f>
        <v>425</v>
      </c>
      <c r="C37" s="64">
        <f>82+313</f>
        <v>395</v>
      </c>
      <c r="D37" s="132">
        <f t="shared" ref="D37:D40" si="9">C37-B37</f>
        <v>-30</v>
      </c>
      <c r="E37" s="93">
        <f t="shared" si="8"/>
        <v>-7.0588235294117646E-2</v>
      </c>
      <c r="F37" s="32"/>
      <c r="G37" s="79" t="s">
        <v>9</v>
      </c>
      <c r="H37" s="19">
        <v>2016</v>
      </c>
      <c r="I37" s="19">
        <v>2017</v>
      </c>
      <c r="J37" s="80" t="s">
        <v>0</v>
      </c>
      <c r="K37" s="161" t="s">
        <v>1</v>
      </c>
      <c r="L37" s="210"/>
    </row>
    <row r="38" spans="1:12" ht="15" customHeight="1" x14ac:dyDescent="0.25">
      <c r="A38" s="56" t="s">
        <v>7</v>
      </c>
      <c r="B38" s="63">
        <f>3450+81</f>
        <v>3531</v>
      </c>
      <c r="C38" s="63">
        <f>3688+85</f>
        <v>3773</v>
      </c>
      <c r="D38" s="133">
        <f t="shared" si="9"/>
        <v>242</v>
      </c>
      <c r="E38" s="95">
        <f t="shared" si="8"/>
        <v>6.8535825545171333E-2</v>
      </c>
      <c r="F38" s="32"/>
      <c r="G38" s="50" t="s">
        <v>10</v>
      </c>
      <c r="H38" s="128">
        <v>1035</v>
      </c>
      <c r="I38" s="111">
        <v>1117</v>
      </c>
      <c r="J38" s="103">
        <f>I38-H38</f>
        <v>82</v>
      </c>
      <c r="K38" s="162">
        <f>J38/H38</f>
        <v>7.922705314009662E-2</v>
      </c>
      <c r="L38" s="210"/>
    </row>
    <row r="39" spans="1:12" ht="14.25" customHeight="1" x14ac:dyDescent="0.25">
      <c r="A39" s="56" t="s">
        <v>8</v>
      </c>
      <c r="B39" s="63">
        <v>2675</v>
      </c>
      <c r="C39" s="63">
        <v>2629</v>
      </c>
      <c r="D39" s="96">
        <f>C39-B39</f>
        <v>-46</v>
      </c>
      <c r="E39" s="94">
        <f>D39/B39</f>
        <v>-1.7196261682242992E-2</v>
      </c>
      <c r="F39" s="17"/>
      <c r="G39" s="18" t="s">
        <v>11</v>
      </c>
      <c r="H39" s="129">
        <v>13625</v>
      </c>
      <c r="I39" s="112">
        <v>15052</v>
      </c>
      <c r="J39" s="103">
        <f>I39-H39</f>
        <v>1427</v>
      </c>
      <c r="K39" s="162">
        <f>J39/H39</f>
        <v>0.10473394495412844</v>
      </c>
      <c r="L39" s="211"/>
    </row>
    <row r="40" spans="1:12" ht="16.5" customHeight="1" thickBot="1" x14ac:dyDescent="0.3">
      <c r="A40" s="57" t="s">
        <v>36</v>
      </c>
      <c r="B40" s="65">
        <v>123</v>
      </c>
      <c r="C40" s="65">
        <f>130+10</f>
        <v>140</v>
      </c>
      <c r="D40" s="143">
        <f t="shared" si="9"/>
        <v>17</v>
      </c>
      <c r="E40" s="144">
        <f>D40/B40</f>
        <v>0.13821138211382114</v>
      </c>
      <c r="F40" s="17"/>
      <c r="G40" s="51" t="s">
        <v>15</v>
      </c>
      <c r="H40" s="130">
        <f>49+2632</f>
        <v>2681</v>
      </c>
      <c r="I40" s="113">
        <f>45+2809+1</f>
        <v>2855</v>
      </c>
      <c r="J40" s="205">
        <f>I40-H40</f>
        <v>174</v>
      </c>
      <c r="K40" s="206">
        <f>J40/H40</f>
        <v>6.49011562849683E-2</v>
      </c>
      <c r="L40" s="163" t="s">
        <v>98</v>
      </c>
    </row>
    <row r="41" spans="1:12" ht="15.75" customHeight="1" thickBot="1" x14ac:dyDescent="0.3">
      <c r="A41" s="188" t="s">
        <v>71</v>
      </c>
      <c r="B41" s="188"/>
      <c r="C41" s="188"/>
      <c r="D41" s="188"/>
      <c r="E41" s="188"/>
      <c r="F41" s="17"/>
      <c r="G41" s="52" t="s">
        <v>16</v>
      </c>
      <c r="H41" s="131">
        <f>326.5+33487.5</f>
        <v>33814</v>
      </c>
      <c r="I41" s="114">
        <f>331+33964.5+3</f>
        <v>34298.5</v>
      </c>
      <c r="J41" s="203">
        <f>I41-H41</f>
        <v>484.5</v>
      </c>
      <c r="K41" s="204">
        <f>J41/H41</f>
        <v>1.4328384692730822E-2</v>
      </c>
      <c r="L41" s="164"/>
    </row>
    <row r="42" spans="1:12" ht="12" customHeight="1" thickBot="1" x14ac:dyDescent="0.25">
      <c r="A42" s="189"/>
      <c r="B42" s="189"/>
      <c r="C42" s="189"/>
      <c r="D42" s="189"/>
      <c r="E42" s="189"/>
      <c r="F42" s="17"/>
      <c r="G42" s="5"/>
      <c r="H42" s="9"/>
      <c r="I42" s="9"/>
      <c r="L42" s="165"/>
    </row>
    <row r="43" spans="1:12" ht="13.5" customHeight="1" thickBot="1" x14ac:dyDescent="0.25">
      <c r="A43" s="189"/>
      <c r="B43" s="189"/>
      <c r="C43" s="189"/>
      <c r="D43" s="189"/>
      <c r="E43" s="189"/>
      <c r="F43" s="17"/>
      <c r="G43" s="166" t="s">
        <v>32</v>
      </c>
      <c r="H43" s="167"/>
      <c r="I43" s="167"/>
      <c r="J43" s="19">
        <v>2016</v>
      </c>
      <c r="K43" s="19">
        <v>2017</v>
      </c>
      <c r="L43" s="175"/>
    </row>
    <row r="44" spans="1:12" ht="12.75" customHeight="1" x14ac:dyDescent="0.25">
      <c r="A44" s="189"/>
      <c r="B44" s="189"/>
      <c r="C44" s="189"/>
      <c r="D44" s="189"/>
      <c r="E44" s="189"/>
      <c r="F44" s="33"/>
      <c r="G44" s="184" t="s">
        <v>21</v>
      </c>
      <c r="H44" s="185"/>
      <c r="I44" s="185"/>
      <c r="J44" s="35">
        <f>H38/H25</f>
        <v>4.6327380153081778E-2</v>
      </c>
      <c r="K44" s="36">
        <f>I38/I25</f>
        <v>5.0460787856884716E-2</v>
      </c>
      <c r="L44" s="176"/>
    </row>
    <row r="45" spans="1:12" ht="12.75" customHeight="1" x14ac:dyDescent="0.25">
      <c r="A45" s="189"/>
      <c r="B45" s="189"/>
      <c r="C45" s="189"/>
      <c r="D45" s="189"/>
      <c r="E45" s="189"/>
      <c r="F45" s="33"/>
      <c r="G45" s="182" t="s">
        <v>18</v>
      </c>
      <c r="H45" s="183"/>
      <c r="I45" s="183"/>
      <c r="J45" s="23">
        <f>H39/B25</f>
        <v>4.7533988982580752E-2</v>
      </c>
      <c r="K45" s="11">
        <f>I39/C25</f>
        <v>5.3498154470056562E-2</v>
      </c>
      <c r="L45" s="177"/>
    </row>
    <row r="46" spans="1:12" ht="12" customHeight="1" x14ac:dyDescent="0.25">
      <c r="A46" s="190" t="s">
        <v>48</v>
      </c>
      <c r="B46" s="190"/>
      <c r="C46" s="190"/>
      <c r="D46" s="190"/>
      <c r="E46" s="190"/>
      <c r="F46" s="34"/>
      <c r="G46" s="170" t="s">
        <v>19</v>
      </c>
      <c r="H46" s="171"/>
      <c r="I46" s="171"/>
      <c r="J46" s="23">
        <f>H40/H25</f>
        <v>0.12000358086030169</v>
      </c>
      <c r="K46" s="11">
        <f>I40/I25</f>
        <v>0.12897542464763281</v>
      </c>
      <c r="L46" s="178" t="s">
        <v>54</v>
      </c>
    </row>
    <row r="47" spans="1:12" ht="3.75" hidden="1" customHeight="1" x14ac:dyDescent="0.25">
      <c r="A47" s="190"/>
      <c r="B47" s="190"/>
      <c r="C47" s="190"/>
      <c r="D47" s="190"/>
      <c r="E47" s="190"/>
      <c r="F47" s="34"/>
      <c r="G47" s="170" t="s">
        <v>20</v>
      </c>
      <c r="H47" s="171"/>
      <c r="I47" s="171"/>
      <c r="J47" s="23">
        <f>H41/B25</f>
        <v>0.11796802227207234</v>
      </c>
      <c r="K47" s="11">
        <f>I41/C25</f>
        <v>0.12190449449184394</v>
      </c>
      <c r="L47" s="179"/>
    </row>
    <row r="48" spans="1:12" ht="15" customHeight="1" thickBot="1" x14ac:dyDescent="0.3">
      <c r="A48" s="190"/>
      <c r="B48" s="190"/>
      <c r="C48" s="190"/>
      <c r="D48" s="190"/>
      <c r="E48" s="190"/>
      <c r="F48" s="17"/>
      <c r="G48" s="180" t="s">
        <v>20</v>
      </c>
      <c r="H48" s="181"/>
      <c r="I48" s="181"/>
      <c r="J48" s="24">
        <f>H41/B25</f>
        <v>0.11796802227207234</v>
      </c>
      <c r="K48" s="12">
        <f>I41/C25</f>
        <v>0.12190449449184394</v>
      </c>
      <c r="L48" s="179"/>
    </row>
    <row r="49" spans="12:12" x14ac:dyDescent="0.2">
      <c r="L49" s="54" t="s">
        <v>99</v>
      </c>
    </row>
  </sheetData>
  <mergeCells count="22">
    <mergeCell ref="A41:E45"/>
    <mergeCell ref="A46:E48"/>
    <mergeCell ref="B1:D1"/>
    <mergeCell ref="A2:C2"/>
    <mergeCell ref="G2:J2"/>
    <mergeCell ref="A29:E29"/>
    <mergeCell ref="A30:E30"/>
    <mergeCell ref="A28:E28"/>
    <mergeCell ref="G46:I46"/>
    <mergeCell ref="G28:K30"/>
    <mergeCell ref="L43:L45"/>
    <mergeCell ref="L46:L48"/>
    <mergeCell ref="G48:I48"/>
    <mergeCell ref="G45:I45"/>
    <mergeCell ref="G44:I44"/>
    <mergeCell ref="G47:I47"/>
    <mergeCell ref="L31:L34"/>
    <mergeCell ref="L28:L30"/>
    <mergeCell ref="L35:L39"/>
    <mergeCell ref="L40:L42"/>
    <mergeCell ref="G43:I43"/>
    <mergeCell ref="G1:L1"/>
  </mergeCells>
  <phoneticPr fontId="6"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F6" sqref="F6"/>
    </sheetView>
  </sheetViews>
  <sheetFormatPr defaultRowHeight="12.75" x14ac:dyDescent="0.2"/>
  <cols>
    <col min="1" max="1" width="17.28515625" customWidth="1"/>
    <col min="2" max="3" width="14.7109375" customWidth="1"/>
    <col min="5" max="5" width="16" customWidth="1"/>
  </cols>
  <sheetData>
    <row r="2" spans="1:6" x14ac:dyDescent="0.2">
      <c r="B2" t="s">
        <v>58</v>
      </c>
      <c r="C2" t="s">
        <v>61</v>
      </c>
      <c r="E2" t="s">
        <v>62</v>
      </c>
      <c r="F2" t="s">
        <v>63</v>
      </c>
    </row>
    <row r="3" spans="1:6" x14ac:dyDescent="0.2">
      <c r="A3" t="s">
        <v>59</v>
      </c>
      <c r="B3">
        <f>IF(SUM('Sheet 1'!B4:B24)='Sheet 1'!B25,0,1)</f>
        <v>0</v>
      </c>
      <c r="C3">
        <f>IF(SUM('Sheet 1'!C4:C24)='Sheet 1'!C25,0,1)</f>
        <v>0</v>
      </c>
      <c r="E3">
        <f>IF(SUM('Sheet 1'!H4:H23)='Sheet 1'!H25,0,1)</f>
        <v>0</v>
      </c>
      <c r="F3">
        <f>IF(SUM('Sheet 1'!I4:I23)='Sheet 1'!I25,0,1)</f>
        <v>0</v>
      </c>
    </row>
    <row r="4" spans="1:6" x14ac:dyDescent="0.2">
      <c r="A4" t="s">
        <v>60</v>
      </c>
      <c r="B4">
        <f>IF(SUM('Sheet 1'!B25:B26)='Sheet 1'!B27,0,1)</f>
        <v>0</v>
      </c>
      <c r="C4">
        <f>IF(SUM('Sheet 1'!C25:C26)='Sheet 1'!C27,0,1)</f>
        <v>0</v>
      </c>
      <c r="E4">
        <f>IF(SUM('Sheet 1'!H25:H26)='Sheet 1'!H27,0,1)</f>
        <v>0</v>
      </c>
      <c r="F4">
        <f>IF(SUM('Sheet 1'!I25:I26)='Sheet 1'!I27,0,1)</f>
        <v>0</v>
      </c>
    </row>
    <row r="6" spans="1:6" x14ac:dyDescent="0.2">
      <c r="A6" t="s">
        <v>64</v>
      </c>
      <c r="E6">
        <f>IF(SUM('Sheet 1'!B36:B40)='Sheet 1'!H25,0,1)</f>
        <v>0</v>
      </c>
      <c r="F6">
        <f>IF(SUM('Sheet 1'!C36:C40)='Sheet 1'!I25,0,1)</f>
        <v>0</v>
      </c>
    </row>
    <row r="8" spans="1:6" x14ac:dyDescent="0.2">
      <c r="A8" t="s">
        <v>65</v>
      </c>
      <c r="B8">
        <f>IF('Sheet 1'!H35+'Sheet 1'!H41='Sheet 1'!B25,0,1)</f>
        <v>0</v>
      </c>
      <c r="C8">
        <f>IF('Sheet 1'!I35+'Sheet 1'!I41='Sheet 1'!C25,0,1)</f>
        <v>0</v>
      </c>
      <c r="E8">
        <f>IF('Sheet 1'!H34+'Sheet 1'!H40='Sheet 1'!H25,0,1)</f>
        <v>0</v>
      </c>
      <c r="F8">
        <f>IF('Sheet 1'!I34+'Sheet 1'!I40='Sheet 1'!I25,0,1)</f>
        <v>0</v>
      </c>
    </row>
  </sheetData>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D21" sqref="D21"/>
    </sheetView>
  </sheetViews>
  <sheetFormatPr defaultRowHeight="12.75" x14ac:dyDescent="0.2"/>
  <cols>
    <col min="1" max="1" width="24.140625" customWidth="1"/>
  </cols>
  <sheetData>
    <row r="1" spans="1:4" ht="15.75" thickBot="1" x14ac:dyDescent="0.3">
      <c r="A1" s="67" t="s">
        <v>2</v>
      </c>
      <c r="B1" s="116" t="s">
        <v>68</v>
      </c>
      <c r="C1" s="116" t="s">
        <v>69</v>
      </c>
      <c r="D1" s="53" t="s">
        <v>70</v>
      </c>
    </row>
    <row r="2" spans="1:4" ht="15" x14ac:dyDescent="0.2">
      <c r="A2" s="70" t="s">
        <v>23</v>
      </c>
      <c r="B2" s="73">
        <v>10940</v>
      </c>
      <c r="C2" s="73">
        <f>'Sheet 1'!C4</f>
        <v>10051.5</v>
      </c>
      <c r="D2" s="123">
        <f>B2-C2</f>
        <v>888.5</v>
      </c>
    </row>
    <row r="3" spans="1:4" ht="15" x14ac:dyDescent="0.2">
      <c r="A3" s="26" t="s">
        <v>24</v>
      </c>
      <c r="B3" s="73">
        <v>8765</v>
      </c>
      <c r="C3" s="73">
        <f>'Sheet 1'!C5</f>
        <v>7924</v>
      </c>
      <c r="D3" s="123">
        <f t="shared" ref="D3:D22" si="0">B3-C3</f>
        <v>841</v>
      </c>
    </row>
    <row r="4" spans="1:4" ht="15" x14ac:dyDescent="0.2">
      <c r="A4" s="26" t="s">
        <v>30</v>
      </c>
      <c r="B4" s="73">
        <f>11791+17373</f>
        <v>29164</v>
      </c>
      <c r="C4" s="73">
        <f>'Sheet 1'!C6</f>
        <v>25539</v>
      </c>
      <c r="D4" s="123">
        <f t="shared" si="0"/>
        <v>3625</v>
      </c>
    </row>
    <row r="5" spans="1:4" ht="15" x14ac:dyDescent="0.2">
      <c r="A5" s="26" t="s">
        <v>29</v>
      </c>
      <c r="B5" s="73">
        <v>6763</v>
      </c>
      <c r="C5" s="73">
        <f>'Sheet 1'!C7</f>
        <v>6823</v>
      </c>
      <c r="D5" s="123">
        <f t="shared" si="0"/>
        <v>-60</v>
      </c>
    </row>
    <row r="6" spans="1:4" ht="15" x14ac:dyDescent="0.2">
      <c r="A6" s="26" t="s">
        <v>43</v>
      </c>
      <c r="B6" s="73">
        <v>9545</v>
      </c>
      <c r="C6" s="73">
        <f>'Sheet 1'!C8</f>
        <v>8352.5</v>
      </c>
      <c r="D6" s="123">
        <f t="shared" si="0"/>
        <v>1192.5</v>
      </c>
    </row>
    <row r="7" spans="1:4" ht="15" x14ac:dyDescent="0.2">
      <c r="A7" s="26" t="s">
        <v>57</v>
      </c>
      <c r="B7" s="73">
        <v>10588</v>
      </c>
      <c r="C7" s="73">
        <f>'Sheet 1'!C9</f>
        <v>10707</v>
      </c>
      <c r="D7" s="123">
        <f t="shared" si="0"/>
        <v>-119</v>
      </c>
    </row>
    <row r="8" spans="1:4" ht="15" x14ac:dyDescent="0.2">
      <c r="A8" s="26" t="s">
        <v>51</v>
      </c>
      <c r="B8" s="73">
        <v>24491.5</v>
      </c>
      <c r="C8" s="73">
        <f>'Sheet 1'!C10</f>
        <v>20296</v>
      </c>
      <c r="D8" s="123">
        <f t="shared" si="0"/>
        <v>4195.5</v>
      </c>
    </row>
    <row r="9" spans="1:4" ht="15" x14ac:dyDescent="0.2">
      <c r="A9" s="26" t="s">
        <v>40</v>
      </c>
      <c r="B9" s="73">
        <v>10476</v>
      </c>
      <c r="C9" s="73">
        <f>'Sheet 1'!C11</f>
        <v>9349</v>
      </c>
      <c r="D9" s="123">
        <f t="shared" si="0"/>
        <v>1127</v>
      </c>
    </row>
    <row r="10" spans="1:4" ht="15" x14ac:dyDescent="0.2">
      <c r="A10" s="26" t="s">
        <v>67</v>
      </c>
      <c r="B10" s="73">
        <v>48837.5</v>
      </c>
      <c r="C10" s="73">
        <f>'Sheet 1'!C12</f>
        <v>42717</v>
      </c>
      <c r="D10" s="123">
        <f t="shared" si="0"/>
        <v>6120.5</v>
      </c>
    </row>
    <row r="11" spans="1:4" ht="15" x14ac:dyDescent="0.2">
      <c r="A11" s="26" t="s">
        <v>47</v>
      </c>
      <c r="B11" s="73">
        <v>27585</v>
      </c>
      <c r="C11" s="73">
        <f>'Sheet 1'!C13</f>
        <v>30482.5</v>
      </c>
      <c r="D11" s="123">
        <f t="shared" si="0"/>
        <v>-2897.5</v>
      </c>
    </row>
    <row r="12" spans="1:4" ht="15" x14ac:dyDescent="0.2">
      <c r="A12" s="26" t="s">
        <v>25</v>
      </c>
      <c r="B12" s="73">
        <v>10820</v>
      </c>
      <c r="C12" s="73">
        <f>'Sheet 1'!C14</f>
        <v>11235</v>
      </c>
      <c r="D12" s="123">
        <f t="shared" si="0"/>
        <v>-415</v>
      </c>
    </row>
    <row r="13" spans="1:4" ht="15" x14ac:dyDescent="0.2">
      <c r="A13" s="26" t="s">
        <v>49</v>
      </c>
      <c r="B13" s="73">
        <v>1077</v>
      </c>
      <c r="C13" s="73">
        <f>'Sheet 1'!C15</f>
        <v>1076</v>
      </c>
      <c r="D13" s="123">
        <f t="shared" si="0"/>
        <v>1</v>
      </c>
    </row>
    <row r="14" spans="1:4" ht="15" x14ac:dyDescent="0.2">
      <c r="A14" s="26" t="s">
        <v>22</v>
      </c>
      <c r="B14" s="73">
        <v>15641</v>
      </c>
      <c r="C14" s="73">
        <f>'Sheet 1'!C16</f>
        <v>14814</v>
      </c>
      <c r="D14" s="123">
        <f t="shared" si="0"/>
        <v>827</v>
      </c>
    </row>
    <row r="15" spans="1:4" ht="15" x14ac:dyDescent="0.2">
      <c r="A15" s="26" t="s">
        <v>3</v>
      </c>
      <c r="B15" s="73">
        <v>9416</v>
      </c>
      <c r="C15" s="73">
        <f>'Sheet 1'!C17</f>
        <v>8012</v>
      </c>
      <c r="D15" s="123">
        <f t="shared" si="0"/>
        <v>1404</v>
      </c>
    </row>
    <row r="16" spans="1:4" ht="15" x14ac:dyDescent="0.25">
      <c r="A16" s="18" t="s">
        <v>46</v>
      </c>
      <c r="B16" s="73">
        <v>6302</v>
      </c>
      <c r="C16" s="73">
        <f>'Sheet 1'!C18</f>
        <v>6052</v>
      </c>
      <c r="D16" s="123">
        <f t="shared" si="0"/>
        <v>250</v>
      </c>
    </row>
    <row r="17" spans="1:4" ht="15" x14ac:dyDescent="0.2">
      <c r="A17" s="26" t="s">
        <v>26</v>
      </c>
      <c r="B17" s="73">
        <v>68005</v>
      </c>
      <c r="C17" s="73">
        <f>'Sheet 1'!C19</f>
        <v>58101</v>
      </c>
      <c r="D17" s="123">
        <f t="shared" si="0"/>
        <v>9904</v>
      </c>
    </row>
    <row r="18" spans="1:4" ht="15" x14ac:dyDescent="0.2">
      <c r="A18" s="26" t="s">
        <v>50</v>
      </c>
      <c r="B18" s="73">
        <f>8188+252</f>
        <v>8440</v>
      </c>
      <c r="C18" s="73">
        <f>'Sheet 1'!C20</f>
        <v>9485</v>
      </c>
      <c r="D18" s="123">
        <f t="shared" si="0"/>
        <v>-1045</v>
      </c>
    </row>
    <row r="19" spans="1:4" ht="15" x14ac:dyDescent="0.2">
      <c r="A19" s="26" t="s">
        <v>55</v>
      </c>
      <c r="B19" s="73">
        <v>0</v>
      </c>
      <c r="C19" s="73">
        <f>'Sheet 1'!C21</f>
        <v>40</v>
      </c>
      <c r="D19" s="123">
        <f t="shared" si="0"/>
        <v>-40</v>
      </c>
    </row>
    <row r="20" spans="1:4" ht="15" x14ac:dyDescent="0.2">
      <c r="A20" s="26" t="s">
        <v>7</v>
      </c>
      <c r="B20" s="73">
        <v>611</v>
      </c>
      <c r="C20" s="73">
        <f>'Sheet 1'!C22</f>
        <v>66</v>
      </c>
      <c r="D20" s="123">
        <f t="shared" si="0"/>
        <v>545</v>
      </c>
    </row>
    <row r="21" spans="1:4" ht="15" x14ac:dyDescent="0.2">
      <c r="A21" s="46" t="s">
        <v>27</v>
      </c>
      <c r="B21" s="73">
        <v>3516</v>
      </c>
      <c r="C21" s="73">
        <f>'Sheet 1'!C23</f>
        <v>194</v>
      </c>
      <c r="D21" s="123">
        <f t="shared" si="0"/>
        <v>3322</v>
      </c>
    </row>
    <row r="22" spans="1:4" ht="15" x14ac:dyDescent="0.2">
      <c r="A22" s="47" t="s">
        <v>38</v>
      </c>
      <c r="B22" s="74">
        <f>SUM(B2:B21)</f>
        <v>310983</v>
      </c>
      <c r="C22" s="74">
        <f>SUM(C2:C21)</f>
        <v>281316.5</v>
      </c>
      <c r="D22" s="123">
        <f t="shared" si="0"/>
        <v>29666.5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 1</vt:lpstr>
      <vt:lpstr>Check</vt:lpstr>
      <vt:lpstr>cr_hrs_chk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2017-12-11T15:56:12Z</dcterms:modified>
</cp:coreProperties>
</file>